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pivotTables/pivotTable1.xml" ContentType="application/vnd.openxmlformats-officedocument.spreadsheetml.pivotTable+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codeName="EstaPastaDeTrabalho" hidePivotFieldList="1" defaultThemeVersion="166925"/>
  <mc:AlternateContent xmlns:mc="http://schemas.openxmlformats.org/markup-compatibility/2006">
    <mc:Choice Requires="x15">
      <x15ac:absPath xmlns:x15ac="http://schemas.microsoft.com/office/spreadsheetml/2010/11/ac" url="C:\Users\marc.matthiessen\Desktop\"/>
    </mc:Choice>
  </mc:AlternateContent>
  <xr:revisionPtr revIDLastSave="0" documentId="8_{710E4B6D-6760-4581-A064-95AE64909CE9}" xr6:coauthVersionLast="47" xr6:coauthVersionMax="47" xr10:uidLastSave="{00000000-0000-0000-0000-000000000000}"/>
  <bookViews>
    <workbookView xWindow="-120" yWindow="-120" windowWidth="29040" windowHeight="15840" tabRatio="826" firstSheet="2" activeTab="2" xr2:uid="{00000000-000D-0000-FFFF-FFFF00000000}"/>
  </bookViews>
  <sheets>
    <sheet name="Resumo (19.01.2024)" sheetId="22" state="hidden" r:id="rId1"/>
    <sheet name="Resumo (set.23)" sheetId="19" state="hidden" r:id="rId2"/>
    <sheet name="Consolidado Credores" sheetId="16" r:id="rId3"/>
    <sheet name="Consolidado Contingências Trab" sheetId="21" state="hidden" r:id="rId4"/>
    <sheet name="Consolidado Contingências Cível" sheetId="35" state="hidden" r:id="rId5"/>
    <sheet name="Dúvidas" sheetId="18" state="hidden" r:id="rId6"/>
    <sheet name="Dinâmica" sheetId="20" state="hidden" r:id="rId7"/>
    <sheet name="Individual =&gt;" sheetId="17" state="hidden" r:id="rId8"/>
    <sheet name="Partes_Relacionadas" sheetId="15" state="hidden" r:id="rId9"/>
    <sheet name="Fornecedores" sheetId="1" state="hidden" r:id="rId10"/>
    <sheet name="Empréstimos" sheetId="12" state="hidden" r:id="rId11"/>
    <sheet name="Fianças" sheetId="13" state="hidden" r:id="rId12"/>
    <sheet name="Debêntures" sheetId="14" state="hidden" r:id="rId13"/>
    <sheet name="Contingências Trab Set.23 =&gt;" sheetId="23" state="hidden" r:id="rId14"/>
    <sheet name="OSX_BRASIL_POSSÍVEIS" sheetId="3" state="hidden" r:id="rId15"/>
    <sheet name="OSX_BRASIL_PROVÁVEIS" sheetId="4" state="hidden" r:id="rId16"/>
    <sheet name="OSX_AÇU_POSSÍVEIS" sheetId="5" state="hidden" r:id="rId17"/>
    <sheet name="OSX_AÇU_PROVÁVEIS" sheetId="6" state="hidden" r:id="rId18"/>
    <sheet name="OSSO_PROVÁVEIS" sheetId="7" state="hidden" r:id="rId19"/>
    <sheet name="Contingências Trab Dez.23 =&gt;" sheetId="24" state="hidden" r:id="rId20"/>
    <sheet name="OSX_BRASIL_POSS_DEZ" sheetId="25" state="hidden" r:id="rId21"/>
    <sheet name="OSX_BRASIL_PROV_DEZ" sheetId="26" state="hidden" r:id="rId22"/>
    <sheet name="OSX_AÇU_POSS_DEZ" sheetId="27" state="hidden" r:id="rId23"/>
    <sheet name="OSX_AÇU_PROV_DEZ" sheetId="28" state="hidden" r:id="rId24"/>
    <sheet name="OSSO_PROV_DEZ" sheetId="29" state="hidden" r:id="rId25"/>
    <sheet name="Contingências Cíveis Dez.23 =&gt;" sheetId="30" state="hidden" r:id="rId26"/>
    <sheet name="OSX_BRA_POSS_CÍVEL_DEZ" sheetId="31" state="hidden" r:id="rId27"/>
    <sheet name="OSX_BRA_PROV_CÍVEL_DEZ" sheetId="32" state="hidden" r:id="rId28"/>
    <sheet name="OSX_AÇU_POSS_CÍVEL_DEZ" sheetId="33" state="hidden" r:id="rId29"/>
    <sheet name="OSX_AÇU_PROV_CÍVEL_DEZ" sheetId="34" state="hidden" r:id="rId30"/>
  </sheets>
  <definedNames>
    <definedName name="_xlnm._FilterDatabase" localSheetId="4" hidden="1">'Consolidado Contingências Cível'!$A$2:$T$34</definedName>
    <definedName name="_xlnm._FilterDatabase" localSheetId="3" hidden="1">'Consolidado Contingências Trab'!$B$2:$K$42</definedName>
    <definedName name="_xlnm._FilterDatabase" localSheetId="2" hidden="1">'Consolidado Credores'!$A$2:$AJ$370</definedName>
    <definedName name="_xlnm._FilterDatabase" localSheetId="9" hidden="1">Fornecedores!$A$1:$IL$700</definedName>
    <definedName name="_xlnm._FilterDatabase" localSheetId="8" hidden="1">Partes_Relacionadas!$A$1:$AH$26</definedName>
    <definedName name="_xlnm._FilterDatabase" localSheetId="0" hidden="1">'Resumo (19.01.2024)'!$B$19:$C$25</definedName>
    <definedName name="_xlnm._FilterDatabase" localSheetId="1" hidden="1">'Resumo (set.23)'!$B$18:$C$24</definedName>
    <definedName name="_xlnm.Print_Area" localSheetId="3">'Consolidado Contingências Trab'!$D$2:$K$42</definedName>
    <definedName name="_xlnm.Print_Area" localSheetId="2">'Consolidado Credores'!$G$2:$T$334</definedName>
    <definedName name="_xlnm.Print_Titles" localSheetId="3">'Consolidado Contingências Trab'!$2:$2</definedName>
    <definedName name="_xlnm.Print_Titles" localSheetId="2">'Consolidado Credores'!$2:$2</definedName>
  </definedNames>
  <calcPr calcId="191028"/>
  <pivotCaches>
    <pivotCache cacheId="1" r:id="rId31"/>
  </pivotCache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 i="22" l="1"/>
  <c r="H11" i="22"/>
  <c r="G11" i="22"/>
  <c r="F11" i="22"/>
  <c r="D11" i="22"/>
  <c r="Y3" i="15"/>
  <c r="Z682" i="1" l="1"/>
  <c r="Y682" i="1" s="1"/>
  <c r="AA259" i="1"/>
  <c r="AA682" i="1"/>
  <c r="L682" i="1"/>
  <c r="I682" i="1"/>
  <c r="T184" i="16"/>
  <c r="T31" i="16"/>
  <c r="T207" i="16"/>
  <c r="T100" i="16"/>
  <c r="T208" i="16"/>
  <c r="T9" i="16"/>
  <c r="T124" i="16"/>
  <c r="T11" i="16"/>
  <c r="T104" i="16"/>
  <c r="T76" i="16"/>
  <c r="T119" i="16"/>
  <c r="T161" i="16"/>
  <c r="T292" i="16"/>
  <c r="T84" i="16"/>
  <c r="T16" i="16"/>
  <c r="T204" i="16"/>
  <c r="T57" i="16"/>
  <c r="T92" i="16"/>
  <c r="T276" i="16"/>
  <c r="T71" i="16"/>
  <c r="T313" i="16"/>
  <c r="T105" i="16"/>
  <c r="T311" i="16"/>
  <c r="T303" i="16"/>
  <c r="T190" i="16"/>
  <c r="T48" i="16"/>
  <c r="T141" i="16"/>
  <c r="T144" i="16"/>
  <c r="T106" i="16"/>
  <c r="T246" i="16"/>
  <c r="T198" i="16"/>
  <c r="T153" i="16"/>
  <c r="T211" i="16"/>
  <c r="T218" i="16"/>
  <c r="T122" i="16"/>
  <c r="T154" i="16"/>
  <c r="T43" i="16"/>
  <c r="T268" i="16"/>
  <c r="T59" i="16"/>
  <c r="T6" i="16"/>
  <c r="T56" i="16"/>
  <c r="T163" i="16"/>
  <c r="T328" i="16"/>
  <c r="T128" i="16"/>
  <c r="T217" i="16"/>
  <c r="T162" i="16"/>
  <c r="T241" i="16"/>
  <c r="T322" i="16"/>
  <c r="T185" i="16"/>
  <c r="T134" i="16"/>
  <c r="T285" i="16"/>
  <c r="T263" i="16"/>
  <c r="T249" i="16"/>
  <c r="T275" i="16"/>
  <c r="T272" i="16"/>
  <c r="T54" i="16"/>
  <c r="T121" i="16"/>
  <c r="T188" i="16"/>
  <c r="T126" i="16"/>
  <c r="T77" i="16"/>
  <c r="T304" i="16"/>
  <c r="T290" i="16"/>
  <c r="T262" i="16"/>
  <c r="T199" i="16"/>
  <c r="T10" i="16"/>
  <c r="T20" i="16"/>
  <c r="T30" i="16"/>
  <c r="T326" i="16"/>
  <c r="T309" i="16"/>
  <c r="T111" i="16"/>
  <c r="T125" i="16"/>
  <c r="T250" i="16"/>
  <c r="T261" i="16"/>
  <c r="T245" i="16"/>
  <c r="T150" i="16"/>
  <c r="T147" i="16"/>
  <c r="T294" i="16"/>
  <c r="T60" i="16"/>
  <c r="T280" i="16"/>
  <c r="T66" i="16"/>
  <c r="T222" i="16"/>
  <c r="T155" i="16"/>
  <c r="T265" i="16"/>
  <c r="T187" i="16"/>
  <c r="T49" i="16"/>
  <c r="T22" i="16"/>
  <c r="T183" i="16"/>
  <c r="T331" i="16"/>
  <c r="T252" i="16"/>
  <c r="T114" i="16"/>
  <c r="T195" i="16"/>
  <c r="T68" i="16"/>
  <c r="T145" i="16"/>
  <c r="T72" i="16"/>
  <c r="T149" i="16"/>
  <c r="T295" i="16"/>
  <c r="T178" i="16"/>
  <c r="T135" i="16"/>
  <c r="T323" i="16"/>
  <c r="T73" i="16"/>
  <c r="T193" i="16"/>
  <c r="T170" i="16"/>
  <c r="T148" i="16"/>
  <c r="T209" i="16"/>
  <c r="T44" i="16"/>
  <c r="T14" i="16"/>
  <c r="T159" i="16"/>
  <c r="T133" i="16"/>
  <c r="T138" i="16"/>
  <c r="T212" i="16"/>
  <c r="T319" i="16"/>
  <c r="T325" i="16"/>
  <c r="T98" i="16"/>
  <c r="T255" i="16"/>
  <c r="T40" i="16"/>
  <c r="T65" i="16"/>
  <c r="T156" i="16"/>
  <c r="T116" i="16"/>
  <c r="T112" i="16"/>
  <c r="T42" i="16"/>
  <c r="T175" i="16"/>
  <c r="T160" i="16"/>
  <c r="T168" i="16"/>
  <c r="T140" i="16"/>
  <c r="T7" i="16"/>
  <c r="T131" i="16"/>
  <c r="T166" i="16"/>
  <c r="T314" i="16"/>
  <c r="T18" i="16"/>
  <c r="T8" i="16"/>
  <c r="T278" i="16"/>
  <c r="T90" i="16"/>
  <c r="T234" i="16"/>
  <c r="T279" i="16"/>
  <c r="T85" i="16"/>
  <c r="T291" i="16"/>
  <c r="T286" i="16"/>
  <c r="T64" i="16"/>
  <c r="T306" i="16"/>
  <c r="T213" i="16"/>
  <c r="T297" i="16"/>
  <c r="T35" i="16"/>
  <c r="T239" i="16"/>
  <c r="T158" i="16"/>
  <c r="T242" i="16"/>
  <c r="T32" i="16"/>
  <c r="T205" i="16"/>
  <c r="T230" i="16"/>
  <c r="T94" i="16"/>
  <c r="T28" i="16"/>
  <c r="T233" i="16"/>
  <c r="T41" i="16"/>
  <c r="T46" i="16"/>
  <c r="T95" i="16"/>
  <c r="T99" i="16"/>
  <c r="T179" i="16"/>
  <c r="T260" i="16"/>
  <c r="T26" i="16"/>
  <c r="T171" i="16"/>
  <c r="T332" i="16"/>
  <c r="T142" i="16"/>
  <c r="T177" i="16"/>
  <c r="T224" i="16"/>
  <c r="T200" i="16"/>
  <c r="T79" i="16"/>
  <c r="T50" i="16"/>
  <c r="T308" i="16"/>
  <c r="T5" i="16"/>
  <c r="T327" i="16"/>
  <c r="T194" i="16"/>
  <c r="T96" i="16"/>
  <c r="T23" i="16"/>
  <c r="T226" i="16"/>
  <c r="T203" i="16"/>
  <c r="T236" i="16"/>
  <c r="T136" i="16"/>
  <c r="T86" i="16"/>
  <c r="T231" i="16"/>
  <c r="T113" i="16"/>
  <c r="T201" i="16"/>
  <c r="T82" i="16"/>
  <c r="T4" i="16"/>
  <c r="T12" i="16"/>
  <c r="T108" i="16"/>
  <c r="T247" i="16"/>
  <c r="T270" i="16"/>
  <c r="T129" i="16"/>
  <c r="T329" i="16"/>
  <c r="T24" i="16"/>
  <c r="T219" i="16"/>
  <c r="T165" i="16"/>
  <c r="T164" i="16"/>
  <c r="T102" i="16"/>
  <c r="T225" i="16"/>
  <c r="T277" i="16"/>
  <c r="T244" i="16"/>
  <c r="T63" i="16"/>
  <c r="T47" i="16"/>
  <c r="T132" i="16"/>
  <c r="T93" i="16"/>
  <c r="T257" i="16"/>
  <c r="T202" i="16"/>
  <c r="T103" i="16"/>
  <c r="T39" i="16"/>
  <c r="T214" i="16"/>
  <c r="T143" i="16"/>
  <c r="T88" i="16"/>
  <c r="T229" i="16"/>
  <c r="T221" i="16"/>
  <c r="T157" i="16"/>
  <c r="T238" i="16"/>
  <c r="T228" i="16"/>
  <c r="T174" i="16"/>
  <c r="T70" i="16"/>
  <c r="T127" i="16"/>
  <c r="T307" i="16"/>
  <c r="T186" i="16"/>
  <c r="T182" i="16"/>
  <c r="T75" i="16"/>
  <c r="T259" i="16"/>
  <c r="T274" i="16"/>
  <c r="T69" i="16"/>
  <c r="T302" i="16"/>
  <c r="T296" i="16"/>
  <c r="T284" i="16"/>
  <c r="T29" i="16"/>
  <c r="T288" i="16"/>
  <c r="T316" i="16"/>
  <c r="T80" i="16"/>
  <c r="T17" i="16"/>
  <c r="T320" i="16"/>
  <c r="T232" i="16"/>
  <c r="T189" i="16"/>
  <c r="T21" i="16"/>
  <c r="T45" i="16"/>
  <c r="T36" i="16"/>
  <c r="T37" i="16"/>
  <c r="T169" i="16"/>
  <c r="T15" i="16"/>
  <c r="T251" i="16"/>
  <c r="T78" i="16"/>
  <c r="T310" i="16"/>
  <c r="T38" i="16"/>
  <c r="T53" i="16"/>
  <c r="T55" i="16"/>
  <c r="T152" i="16"/>
  <c r="T256" i="16"/>
  <c r="T87" i="16"/>
  <c r="T81" i="16"/>
  <c r="T271" i="16"/>
  <c r="T13" i="16"/>
  <c r="T191" i="16"/>
  <c r="T118" i="16"/>
  <c r="T240" i="16"/>
  <c r="T298" i="16"/>
  <c r="T210" i="16"/>
  <c r="T97" i="16"/>
  <c r="T74" i="16"/>
  <c r="T25" i="16"/>
  <c r="T58" i="16"/>
  <c r="T61" i="16"/>
  <c r="T289" i="16"/>
  <c r="T196" i="16"/>
  <c r="T67" i="16"/>
  <c r="T223" i="16"/>
  <c r="T324" i="16"/>
  <c r="T34" i="16"/>
  <c r="T19" i="16"/>
  <c r="T330" i="16"/>
  <c r="T197" i="16"/>
  <c r="T258" i="16"/>
  <c r="T123" i="16"/>
  <c r="T101" i="16"/>
  <c r="T107" i="16"/>
  <c r="T237" i="16"/>
  <c r="T173" i="16"/>
  <c r="T315" i="16"/>
  <c r="T267" i="16"/>
  <c r="T321" i="16"/>
  <c r="T266" i="16"/>
  <c r="T254" i="16"/>
  <c r="T51" i="16"/>
  <c r="T192" i="16"/>
  <c r="T110" i="16"/>
  <c r="T206" i="16"/>
  <c r="T248" i="16"/>
  <c r="T273" i="16"/>
  <c r="T282" i="16"/>
  <c r="T215" i="16"/>
  <c r="T301" i="16"/>
  <c r="T89" i="16"/>
  <c r="T52" i="16"/>
  <c r="T109" i="16"/>
  <c r="T269" i="16"/>
  <c r="T62" i="16"/>
  <c r="T312" i="16"/>
  <c r="T117" i="16"/>
  <c r="T27" i="16"/>
  <c r="T151" i="16"/>
  <c r="T33" i="16"/>
  <c r="T180" i="16"/>
  <c r="T317" i="16"/>
  <c r="T253" i="16"/>
  <c r="T139" i="16"/>
  <c r="T167" i="16"/>
  <c r="T216" i="16"/>
  <c r="T146" i="16"/>
  <c r="T120" i="16"/>
  <c r="T227" i="16"/>
  <c r="T318" i="16"/>
  <c r="T3" i="16"/>
  <c r="T130" i="16"/>
  <c r="T181" i="16"/>
  <c r="T264" i="16"/>
  <c r="T172" i="16"/>
  <c r="T333" i="16"/>
  <c r="T220" i="16"/>
  <c r="T299" i="16"/>
  <c r="T283" i="16"/>
  <c r="T235" i="16"/>
  <c r="T300" i="16"/>
  <c r="T176" i="16"/>
  <c r="T287" i="16"/>
  <c r="T293" i="16"/>
  <c r="T137" i="16"/>
  <c r="T243" i="16"/>
  <c r="T281" i="16"/>
  <c r="T115" i="16"/>
  <c r="T83" i="16"/>
  <c r="T91" i="16"/>
  <c r="T305" i="16"/>
  <c r="AA124" i="16"/>
  <c r="L124" i="16"/>
  <c r="W124" i="16"/>
  <c r="M124" i="16"/>
  <c r="R124" i="16"/>
  <c r="S311" i="16"/>
  <c r="O124" i="16"/>
  <c r="Q124" i="16"/>
  <c r="V124" i="16"/>
  <c r="Y124" i="16"/>
  <c r="P124" i="16"/>
  <c r="S124" i="16"/>
  <c r="X124" i="16"/>
  <c r="N124" i="16"/>
  <c r="Z124" i="16"/>
  <c r="G124" i="16"/>
  <c r="AB124" i="16"/>
  <c r="D4" i="22" l="1"/>
  <c r="D12" i="22"/>
  <c r="D13" i="22"/>
  <c r="D10" i="22"/>
  <c r="D14" i="22"/>
  <c r="AA290" i="1"/>
  <c r="AA583" i="1"/>
  <c r="AA251" i="1"/>
  <c r="Y2" i="15"/>
  <c r="Y24" i="15"/>
  <c r="X24" i="15"/>
  <c r="X3" i="15"/>
  <c r="Z3" i="15" s="1"/>
  <c r="Y13" i="15"/>
  <c r="Z4" i="15"/>
  <c r="Z5" i="15"/>
  <c r="Z6" i="15"/>
  <c r="Z7" i="15"/>
  <c r="Z8" i="15"/>
  <c r="Z9" i="15"/>
  <c r="Z10" i="15"/>
  <c r="Z11" i="15"/>
  <c r="Z12" i="15"/>
  <c r="Z14" i="15"/>
  <c r="Z15" i="15"/>
  <c r="Z16" i="15"/>
  <c r="Z17" i="15"/>
  <c r="Z18" i="15"/>
  <c r="Z19" i="15"/>
  <c r="Z20" i="15"/>
  <c r="Z21" i="15"/>
  <c r="Z22" i="15"/>
  <c r="Z23" i="15"/>
  <c r="Z25" i="15"/>
  <c r="Z26" i="15"/>
  <c r="Z2" i="15"/>
  <c r="T13" i="34"/>
  <c r="O2" i="6" a="1"/>
  <c r="O2" i="6" s="1"/>
  <c r="O2" i="4" a="1"/>
  <c r="O2" i="4" s="1"/>
  <c r="A3" i="29" a="1"/>
  <c r="A3" i="29" s="1"/>
  <c r="A4" i="29" a="1"/>
  <c r="A4" i="29" s="1"/>
  <c r="A5" i="29" a="1"/>
  <c r="A5" i="29" s="1"/>
  <c r="A6" i="29" a="1"/>
  <c r="A6" i="29" s="1"/>
  <c r="A7" i="29" a="1"/>
  <c r="A7" i="29" s="1"/>
  <c r="A8" i="29" a="1"/>
  <c r="A8" i="29" s="1"/>
  <c r="A2" i="29" a="1"/>
  <c r="A2" i="29" s="1"/>
  <c r="A3" i="28" a="1"/>
  <c r="A3" i="28" s="1"/>
  <c r="A4" i="28" a="1"/>
  <c r="A4" i="28" s="1"/>
  <c r="A5" i="28" a="1"/>
  <c r="A5" i="28" s="1"/>
  <c r="A6" i="28" a="1"/>
  <c r="A6" i="28" s="1"/>
  <c r="A7" i="28" a="1"/>
  <c r="A7" i="28" s="1"/>
  <c r="A8" i="28" a="1"/>
  <c r="A8" i="28" s="1"/>
  <c r="A9" i="28" a="1"/>
  <c r="A9" i="28" s="1"/>
  <c r="A10" i="28" a="1"/>
  <c r="A10" i="28" s="1"/>
  <c r="A11" i="28" a="1"/>
  <c r="A11" i="28" s="1"/>
  <c r="A12" i="28" a="1"/>
  <c r="A12" i="28" s="1"/>
  <c r="A13" i="28" a="1"/>
  <c r="A13" i="28" s="1"/>
  <c r="A2" i="28" a="1"/>
  <c r="A2" i="28" s="1"/>
  <c r="A3" i="27" a="1"/>
  <c r="A3" i="27" s="1"/>
  <c r="A2" i="27" a="1"/>
  <c r="A2" i="27" s="1"/>
  <c r="A3" i="25" a="1"/>
  <c r="A3" i="25" s="1"/>
  <c r="A4" i="25" a="1"/>
  <c r="A4" i="25" s="1"/>
  <c r="A5" i="25" a="1"/>
  <c r="A5" i="25" s="1"/>
  <c r="A6" i="25" a="1"/>
  <c r="A6" i="25" s="1"/>
  <c r="A7" i="25" a="1"/>
  <c r="A7" i="25" s="1"/>
  <c r="A8" i="25" a="1"/>
  <c r="A8" i="25" s="1"/>
  <c r="A9" i="25" a="1"/>
  <c r="A9" i="25" s="1"/>
  <c r="A10" i="25" a="1"/>
  <c r="A10" i="25" s="1"/>
  <c r="A2" i="25" a="1"/>
  <c r="A2" i="25" s="1"/>
  <c r="K9" i="29"/>
  <c r="K14" i="28"/>
  <c r="K4" i="27"/>
  <c r="K3" i="26"/>
  <c r="K11" i="25"/>
  <c r="C14" i="22"/>
  <c r="C13" i="22"/>
  <c r="C12" i="22"/>
  <c r="C11" i="22"/>
  <c r="X13" i="15"/>
  <c r="C11" i="19"/>
  <c r="C14" i="19"/>
  <c r="C13" i="19"/>
  <c r="C12" i="19"/>
  <c r="C4" i="19"/>
  <c r="H6" i="1" a="1"/>
  <c r="H6" i="1" s="1"/>
  <c r="I6" i="1" s="1"/>
  <c r="K3" i="12"/>
  <c r="G3" i="15"/>
  <c r="G4" i="15"/>
  <c r="G5" i="15"/>
  <c r="G6" i="15"/>
  <c r="G7" i="15"/>
  <c r="G8" i="15"/>
  <c r="G9" i="15"/>
  <c r="G10" i="15"/>
  <c r="G11" i="15"/>
  <c r="G12" i="15"/>
  <c r="G13" i="15"/>
  <c r="G14" i="15"/>
  <c r="G15" i="15"/>
  <c r="G16" i="15"/>
  <c r="G17" i="15"/>
  <c r="G18" i="15"/>
  <c r="G19" i="15"/>
  <c r="G20" i="15"/>
  <c r="G21" i="15"/>
  <c r="G22" i="15"/>
  <c r="G23" i="15"/>
  <c r="G24" i="15"/>
  <c r="G25" i="15"/>
  <c r="G26" i="15"/>
  <c r="K2" i="12"/>
  <c r="I3" i="12"/>
  <c r="I3" i="13"/>
  <c r="I3" i="14"/>
  <c r="I4" i="14"/>
  <c r="I5" i="14"/>
  <c r="I6" i="14"/>
  <c r="I7" i="14"/>
  <c r="G2" i="15"/>
  <c r="I2" i="13"/>
  <c r="I2" i="14"/>
  <c r="I2" i="12"/>
  <c r="L58" i="1"/>
  <c r="L582" i="1"/>
  <c r="L40" i="1"/>
  <c r="L292" i="1"/>
  <c r="L37" i="1"/>
  <c r="L560" i="1"/>
  <c r="L291" i="1"/>
  <c r="L132" i="1"/>
  <c r="L177" i="1"/>
  <c r="L343" i="1"/>
  <c r="L624" i="1"/>
  <c r="L46" i="1"/>
  <c r="L636" i="1"/>
  <c r="L209" i="1"/>
  <c r="L486" i="1"/>
  <c r="L264" i="1"/>
  <c r="L259" i="1"/>
  <c r="L506" i="1"/>
  <c r="L171" i="1"/>
  <c r="L443" i="1"/>
  <c r="L393" i="1"/>
  <c r="L293" i="1"/>
  <c r="L231" i="1"/>
  <c r="L561" i="1"/>
  <c r="L621" i="1"/>
  <c r="L263" i="1"/>
  <c r="L70" i="1"/>
  <c r="L551" i="1"/>
  <c r="L664" i="1"/>
  <c r="L298" i="1"/>
  <c r="L497" i="1"/>
  <c r="L211" i="1"/>
  <c r="L396" i="1"/>
  <c r="L414" i="1"/>
  <c r="L322" i="1"/>
  <c r="L24" i="1"/>
  <c r="L544" i="1"/>
  <c r="L467" i="1"/>
  <c r="L229" i="1"/>
  <c r="L334" i="1"/>
  <c r="L531" i="1"/>
  <c r="L565" i="1"/>
  <c r="L371" i="1"/>
  <c r="L475" i="1"/>
  <c r="L438" i="1"/>
  <c r="L59" i="1"/>
  <c r="L389" i="1"/>
  <c r="L413" i="1"/>
  <c r="L446" i="1"/>
  <c r="L303" i="1"/>
  <c r="L480" i="1"/>
  <c r="L65" i="1"/>
  <c r="L102" i="1"/>
  <c r="L195" i="1"/>
  <c r="L346" i="1"/>
  <c r="L463" i="1"/>
  <c r="L62" i="1"/>
  <c r="L619" i="1"/>
  <c r="L508" i="1"/>
  <c r="L207" i="1"/>
  <c r="L425" i="1"/>
  <c r="L651" i="1"/>
  <c r="L487" i="1"/>
  <c r="L444" i="1"/>
  <c r="L569" i="1"/>
  <c r="L372" i="1"/>
  <c r="L408" i="1"/>
  <c r="L225" i="1"/>
  <c r="L563" i="1"/>
  <c r="L206" i="1"/>
  <c r="L88" i="1"/>
  <c r="L352" i="1"/>
  <c r="L219" i="1"/>
  <c r="L191" i="1"/>
  <c r="L337" i="1"/>
  <c r="L163" i="1"/>
  <c r="L242" i="1"/>
  <c r="L455" i="1"/>
  <c r="L140" i="1"/>
  <c r="L345" i="1"/>
  <c r="L478" i="1"/>
  <c r="L676" i="1"/>
  <c r="L221" i="1"/>
  <c r="L437" i="1"/>
  <c r="L3" i="1"/>
  <c r="L103" i="1"/>
  <c r="L572" i="1"/>
  <c r="L278" i="1"/>
  <c r="L148" i="1"/>
  <c r="L253" i="1"/>
  <c r="L648" i="1"/>
  <c r="L90" i="1"/>
  <c r="L464" i="1"/>
  <c r="L401" i="1"/>
  <c r="L194" i="1"/>
  <c r="L505" i="1"/>
  <c r="L568" i="1"/>
  <c r="L604" i="1"/>
  <c r="L524" i="1"/>
  <c r="L591" i="1"/>
  <c r="L80" i="1"/>
  <c r="L431" i="1"/>
  <c r="L108" i="1"/>
  <c r="L52" i="1"/>
  <c r="L247" i="1"/>
  <c r="L418" i="1"/>
  <c r="L628" i="1"/>
  <c r="L162" i="1"/>
  <c r="L284" i="1"/>
  <c r="L600" i="1"/>
  <c r="L49" i="1"/>
  <c r="L564" i="1"/>
  <c r="L196" i="1"/>
  <c r="L652" i="1"/>
  <c r="L296" i="1"/>
  <c r="L424" i="1"/>
  <c r="L16" i="1"/>
  <c r="L502" i="1"/>
  <c r="L496" i="1"/>
  <c r="L479" i="1"/>
  <c r="L300" i="1"/>
  <c r="L404" i="1"/>
  <c r="L403" i="1"/>
  <c r="L38" i="1"/>
  <c r="L179" i="1"/>
  <c r="L252" i="1"/>
  <c r="L474" i="1"/>
  <c r="L607" i="1"/>
  <c r="L294" i="1"/>
  <c r="L237" i="1"/>
  <c r="L434" i="1"/>
  <c r="L501" i="1"/>
  <c r="L529" i="1"/>
  <c r="L167" i="1"/>
  <c r="L466" i="1"/>
  <c r="L400" i="1"/>
  <c r="L99" i="1"/>
  <c r="L380" i="1"/>
  <c r="L71" i="1"/>
  <c r="L66" i="1"/>
  <c r="L170" i="1"/>
  <c r="L149" i="1"/>
  <c r="L92" i="1"/>
  <c r="L647" i="1"/>
  <c r="L484" i="1"/>
  <c r="L370" i="1"/>
  <c r="L145" i="1"/>
  <c r="L629" i="1"/>
  <c r="L23" i="1"/>
  <c r="L449" i="1"/>
  <c r="L100" i="1"/>
  <c r="L620" i="1"/>
  <c r="L213" i="1"/>
  <c r="L659" i="1"/>
  <c r="L251" i="1"/>
  <c r="L158" i="1"/>
  <c r="L105" i="1"/>
  <c r="L516" i="1"/>
  <c r="L157" i="1"/>
  <c r="L316" i="1"/>
  <c r="L448" i="1"/>
  <c r="L43" i="1"/>
  <c r="L353" i="1"/>
  <c r="L236" i="1"/>
  <c r="L655" i="1"/>
  <c r="L56" i="1"/>
  <c r="L442" i="1"/>
  <c r="L426" i="1"/>
  <c r="L107" i="1"/>
  <c r="L319" i="1"/>
  <c r="L203" i="1"/>
  <c r="L318" i="1"/>
  <c r="L667" i="1"/>
  <c r="L315" i="1"/>
  <c r="L593" i="1"/>
  <c r="L274" i="1"/>
  <c r="L513" i="1"/>
  <c r="L22" i="1"/>
  <c r="L51" i="1"/>
  <c r="L87" i="1"/>
  <c r="L39" i="1"/>
  <c r="L244" i="1"/>
  <c r="L595" i="1"/>
  <c r="L4" i="1"/>
  <c r="L583" i="1"/>
  <c r="L514" i="1"/>
  <c r="L55" i="1"/>
  <c r="L596" i="1"/>
  <c r="L299" i="1"/>
  <c r="L594" i="1"/>
  <c r="L326" i="1"/>
  <c r="L329" i="1"/>
  <c r="L417" i="1"/>
  <c r="L388" i="1"/>
  <c r="L34" i="1"/>
  <c r="L165" i="1"/>
  <c r="L127" i="1"/>
  <c r="L48" i="1"/>
  <c r="L281" i="1"/>
  <c r="L646" i="1"/>
  <c r="L471" i="1"/>
  <c r="L183" i="1"/>
  <c r="L248" i="1"/>
  <c r="L644" i="1"/>
  <c r="L678" i="1"/>
  <c r="L74" i="1"/>
  <c r="L445" i="1"/>
  <c r="L375" i="1"/>
  <c r="L537" i="1"/>
  <c r="L96" i="1"/>
  <c r="L361" i="1"/>
  <c r="L457" i="1"/>
  <c r="L559" i="1"/>
  <c r="L575" i="1"/>
  <c r="L33" i="1"/>
  <c r="L658" i="1"/>
  <c r="L129" i="1"/>
  <c r="L669" i="1"/>
  <c r="L258" i="1"/>
  <c r="L202" i="1"/>
  <c r="L412" i="1"/>
  <c r="L657" i="1"/>
  <c r="L121" i="1"/>
  <c r="L332" i="1"/>
  <c r="L81" i="1"/>
  <c r="L268" i="1"/>
  <c r="L680" i="1"/>
  <c r="L2" i="1"/>
  <c r="L643" i="1"/>
  <c r="L302" i="1"/>
  <c r="L365" i="1"/>
  <c r="L656" i="1"/>
  <c r="L77" i="1"/>
  <c r="L606" i="1"/>
  <c r="L64" i="1"/>
  <c r="L356" i="1"/>
  <c r="L397" i="1"/>
  <c r="L63" i="1"/>
  <c r="L130" i="1"/>
  <c r="L566" i="1"/>
  <c r="L128" i="1"/>
  <c r="L378" i="1"/>
  <c r="L137" i="1"/>
  <c r="L320" i="1"/>
  <c r="L622" i="1"/>
  <c r="L134" i="1"/>
  <c r="L305" i="1"/>
  <c r="L314" i="1"/>
  <c r="L592" i="1"/>
  <c r="L428" i="1"/>
  <c r="L113" i="1"/>
  <c r="L386" i="1"/>
  <c r="L313" i="1"/>
  <c r="L509" i="1"/>
  <c r="L419" i="1"/>
  <c r="L590" i="1"/>
  <c r="L671" i="1"/>
  <c r="L673" i="1"/>
  <c r="L439" i="1"/>
  <c r="L249" i="1"/>
  <c r="L473" i="1"/>
  <c r="L387" i="1"/>
  <c r="L485" i="1"/>
  <c r="L30" i="1"/>
  <c r="L363" i="1"/>
  <c r="L674" i="1"/>
  <c r="L558" i="1"/>
  <c r="L327" i="1"/>
  <c r="L141" i="1"/>
  <c r="L493" i="1"/>
  <c r="L257" i="1"/>
  <c r="L119" i="1"/>
  <c r="L451" i="1"/>
  <c r="L492" i="1"/>
  <c r="L227" i="1"/>
  <c r="L76" i="1"/>
  <c r="L335" i="1"/>
  <c r="L120" i="1"/>
  <c r="L450" i="1"/>
  <c r="L226" i="1"/>
  <c r="L256" i="1"/>
  <c r="L472" i="1"/>
  <c r="L574" i="1"/>
  <c r="L230" i="1"/>
  <c r="L279" i="1"/>
  <c r="L79" i="1"/>
  <c r="L212" i="1"/>
  <c r="L5" i="1"/>
  <c r="L7" i="1"/>
  <c r="L8" i="1"/>
  <c r="L9" i="1"/>
  <c r="L11" i="1"/>
  <c r="L12" i="1"/>
  <c r="L13" i="1"/>
  <c r="L14" i="1"/>
  <c r="L15" i="1"/>
  <c r="L17" i="1"/>
  <c r="L18" i="1"/>
  <c r="L19" i="1"/>
  <c r="L20" i="1"/>
  <c r="L21" i="1"/>
  <c r="L25" i="1"/>
  <c r="L27" i="1"/>
  <c r="L28" i="1"/>
  <c r="L29" i="1"/>
  <c r="L31" i="1"/>
  <c r="L32" i="1"/>
  <c r="L35" i="1"/>
  <c r="L36" i="1"/>
  <c r="L42" i="1"/>
  <c r="L44" i="1"/>
  <c r="L45" i="1"/>
  <c r="L47" i="1"/>
  <c r="L50" i="1"/>
  <c r="L53" i="1"/>
  <c r="L54" i="1"/>
  <c r="L57" i="1"/>
  <c r="L60" i="1"/>
  <c r="L61" i="1"/>
  <c r="L67" i="1"/>
  <c r="L69" i="1"/>
  <c r="L73" i="1"/>
  <c r="L75" i="1"/>
  <c r="L82" i="1"/>
  <c r="L83" i="1"/>
  <c r="L84" i="1"/>
  <c r="L85" i="1"/>
  <c r="L86" i="1"/>
  <c r="L89" i="1"/>
  <c r="L91" i="1"/>
  <c r="L93" i="1"/>
  <c r="L94" i="1"/>
  <c r="L95" i="1"/>
  <c r="L97" i="1"/>
  <c r="L98" i="1"/>
  <c r="L101" i="1"/>
  <c r="L104" i="1"/>
  <c r="L106" i="1"/>
  <c r="L109" i="1"/>
  <c r="L110" i="1"/>
  <c r="L111" i="1"/>
  <c r="L112" i="1"/>
  <c r="L114" i="1"/>
  <c r="L115" i="1"/>
  <c r="L116" i="1"/>
  <c r="L117" i="1"/>
  <c r="L118" i="1"/>
  <c r="L122" i="1"/>
  <c r="L123" i="1"/>
  <c r="L124" i="1"/>
  <c r="L126" i="1"/>
  <c r="L131" i="1"/>
  <c r="L133" i="1"/>
  <c r="L135" i="1"/>
  <c r="L136" i="1"/>
  <c r="L138" i="1"/>
  <c r="L139" i="1"/>
  <c r="L142" i="1"/>
  <c r="L143" i="1"/>
  <c r="L144" i="1"/>
  <c r="L146" i="1"/>
  <c r="L147" i="1"/>
  <c r="L150" i="1"/>
  <c r="L151" i="1"/>
  <c r="L152" i="1"/>
  <c r="L153" i="1"/>
  <c r="L155" i="1"/>
  <c r="L156" i="1"/>
  <c r="L159" i="1"/>
  <c r="L160" i="1"/>
  <c r="L161" i="1"/>
  <c r="L164" i="1"/>
  <c r="L166" i="1"/>
  <c r="L168" i="1"/>
  <c r="L169" i="1"/>
  <c r="L172" i="1"/>
  <c r="L173" i="1"/>
  <c r="L174" i="1"/>
  <c r="L175" i="1"/>
  <c r="L176" i="1"/>
  <c r="L178" i="1"/>
  <c r="L180" i="1"/>
  <c r="L181" i="1"/>
  <c r="L182" i="1"/>
  <c r="L184" i="1"/>
  <c r="L185" i="1"/>
  <c r="L186" i="1"/>
  <c r="L187" i="1"/>
  <c r="L188" i="1"/>
  <c r="L189" i="1"/>
  <c r="L190" i="1"/>
  <c r="L192" i="1"/>
  <c r="L193" i="1"/>
  <c r="L197" i="1"/>
  <c r="L198" i="1"/>
  <c r="L199" i="1"/>
  <c r="L200" i="1"/>
  <c r="L201" i="1"/>
  <c r="L204" i="1"/>
  <c r="L205" i="1"/>
  <c r="L208" i="1"/>
  <c r="L210" i="1"/>
  <c r="L214" i="1"/>
  <c r="L216" i="1"/>
  <c r="L217" i="1"/>
  <c r="L220" i="1"/>
  <c r="L222" i="1"/>
  <c r="L223" i="1"/>
  <c r="L228" i="1"/>
  <c r="L232" i="1"/>
  <c r="L234" i="1"/>
  <c r="L235" i="1"/>
  <c r="L241" i="1"/>
  <c r="L243" i="1"/>
  <c r="L245" i="1"/>
  <c r="L250" i="1"/>
  <c r="L254" i="1"/>
  <c r="L255" i="1"/>
  <c r="L261" i="1"/>
  <c r="L262" i="1"/>
  <c r="L265" i="1"/>
  <c r="L266" i="1"/>
  <c r="L267" i="1"/>
  <c r="L269" i="1"/>
  <c r="L270" i="1"/>
  <c r="L271" i="1"/>
  <c r="L275" i="1"/>
  <c r="L276" i="1"/>
  <c r="L280" i="1"/>
  <c r="L282" i="1"/>
  <c r="L285" i="1"/>
  <c r="L295" i="1"/>
  <c r="L297" i="1"/>
  <c r="L306" i="1"/>
  <c r="L307" i="1"/>
  <c r="L308" i="1"/>
  <c r="L309" i="1"/>
  <c r="L312" i="1"/>
  <c r="L317" i="1"/>
  <c r="L321" i="1"/>
  <c r="L323" i="1"/>
  <c r="L324" i="1"/>
  <c r="L325" i="1"/>
  <c r="L328" i="1"/>
  <c r="L336" i="1"/>
  <c r="L339" i="1"/>
  <c r="L340" i="1"/>
  <c r="L344" i="1"/>
  <c r="L347" i="1"/>
  <c r="L348" i="1"/>
  <c r="L350" i="1"/>
  <c r="L351" i="1"/>
  <c r="L354" i="1"/>
  <c r="L355" i="1"/>
  <c r="L357" i="1"/>
  <c r="L358" i="1"/>
  <c r="L359" i="1"/>
  <c r="L360" i="1"/>
  <c r="L362" i="1"/>
  <c r="L364" i="1"/>
  <c r="L366" i="1"/>
  <c r="L367" i="1"/>
  <c r="L369" i="1"/>
  <c r="L373" i="1"/>
  <c r="L374" i="1"/>
  <c r="L379" i="1"/>
  <c r="L381" i="1"/>
  <c r="L382" i="1"/>
  <c r="L383" i="1"/>
  <c r="L384" i="1"/>
  <c r="L385" i="1"/>
  <c r="L390" i="1"/>
  <c r="L391" i="1"/>
  <c r="L394" i="1"/>
  <c r="L395" i="1"/>
  <c r="L402" i="1"/>
  <c r="L405" i="1"/>
  <c r="L406" i="1"/>
  <c r="L407" i="1"/>
  <c r="L409" i="1"/>
  <c r="L410" i="1"/>
  <c r="L411" i="1"/>
  <c r="L415" i="1"/>
  <c r="L416" i="1"/>
  <c r="L421" i="1"/>
  <c r="L422" i="1"/>
  <c r="L423" i="1"/>
  <c r="L429" i="1"/>
  <c r="L430" i="1"/>
  <c r="L432" i="1"/>
  <c r="L433" i="1"/>
  <c r="L436" i="1"/>
  <c r="L440" i="1"/>
  <c r="L441" i="1"/>
  <c r="L447" i="1"/>
  <c r="L453" i="1"/>
  <c r="L454" i="1"/>
  <c r="L456" i="1"/>
  <c r="L458" i="1"/>
  <c r="L459" i="1"/>
  <c r="L460" i="1"/>
  <c r="L461" i="1"/>
  <c r="L462" i="1"/>
  <c r="L465" i="1"/>
  <c r="L468" i="1"/>
  <c r="L469" i="1"/>
  <c r="L470" i="1"/>
  <c r="L476" i="1"/>
  <c r="L477" i="1"/>
  <c r="L481" i="1"/>
  <c r="L482" i="1"/>
  <c r="L483" i="1"/>
  <c r="L488" i="1"/>
  <c r="L489" i="1"/>
  <c r="L490" i="1"/>
  <c r="L491" i="1"/>
  <c r="L494" i="1"/>
  <c r="L495" i="1"/>
  <c r="L498" i="1"/>
  <c r="L499" i="1"/>
  <c r="L500" i="1"/>
  <c r="L503" i="1"/>
  <c r="L504" i="1"/>
  <c r="L507" i="1"/>
  <c r="L510" i="1"/>
  <c r="L511" i="1"/>
  <c r="L512" i="1"/>
  <c r="L515" i="1"/>
  <c r="L517" i="1"/>
  <c r="L518" i="1"/>
  <c r="L519" i="1"/>
  <c r="L520" i="1"/>
  <c r="L521" i="1"/>
  <c r="L522" i="1"/>
  <c r="L523" i="1"/>
  <c r="L525" i="1"/>
  <c r="L526" i="1"/>
  <c r="L528" i="1"/>
  <c r="L530" i="1"/>
  <c r="L532" i="1"/>
  <c r="L533" i="1"/>
  <c r="L535" i="1"/>
  <c r="L536" i="1"/>
  <c r="L538" i="1"/>
  <c r="L539" i="1"/>
  <c r="L540" i="1"/>
  <c r="L541" i="1"/>
  <c r="L542" i="1"/>
  <c r="L543" i="1"/>
  <c r="L545" i="1"/>
  <c r="L546" i="1"/>
  <c r="L547" i="1"/>
  <c r="L548" i="1"/>
  <c r="L549" i="1"/>
  <c r="L550" i="1"/>
  <c r="L552" i="1"/>
  <c r="L554" i="1"/>
  <c r="L555" i="1"/>
  <c r="L556" i="1"/>
  <c r="L562" i="1"/>
  <c r="L567" i="1"/>
  <c r="L573" i="1"/>
  <c r="L576" i="1"/>
  <c r="L577" i="1"/>
  <c r="L578" i="1"/>
  <c r="L579" i="1"/>
  <c r="L586" i="1"/>
  <c r="L588" i="1"/>
  <c r="L589" i="1"/>
  <c r="L597" i="1"/>
  <c r="L598" i="1"/>
  <c r="L601" i="1"/>
  <c r="L603" i="1"/>
  <c r="L605" i="1"/>
  <c r="L608" i="1"/>
  <c r="L610" i="1"/>
  <c r="L611" i="1"/>
  <c r="L612" i="1"/>
  <c r="L613" i="1"/>
  <c r="L614" i="1"/>
  <c r="L615" i="1"/>
  <c r="L616" i="1"/>
  <c r="L617" i="1"/>
  <c r="L618" i="1"/>
  <c r="L625" i="1"/>
  <c r="L626" i="1"/>
  <c r="L627" i="1"/>
  <c r="L630" i="1"/>
  <c r="L631" i="1"/>
  <c r="L632" i="1"/>
  <c r="L633" i="1"/>
  <c r="L634" i="1"/>
  <c r="L637" i="1"/>
  <c r="L638" i="1"/>
  <c r="L639" i="1"/>
  <c r="L640" i="1"/>
  <c r="L641" i="1"/>
  <c r="L642" i="1"/>
  <c r="L645" i="1"/>
  <c r="L650" i="1"/>
  <c r="L653" i="1"/>
  <c r="L654" i="1"/>
  <c r="L660" i="1"/>
  <c r="L661" i="1"/>
  <c r="L662" i="1"/>
  <c r="L663" i="1"/>
  <c r="L665" i="1"/>
  <c r="L666" i="1"/>
  <c r="L670" i="1"/>
  <c r="L672" i="1"/>
  <c r="L675" i="1"/>
  <c r="L677" i="1"/>
  <c r="L679" i="1"/>
  <c r="L681" i="1"/>
  <c r="L26" i="1"/>
  <c r="I681" i="1"/>
  <c r="I679" i="1"/>
  <c r="I677" i="1"/>
  <c r="I675" i="1"/>
  <c r="I672" i="1"/>
  <c r="I670" i="1"/>
  <c r="I668" i="1"/>
  <c r="I666" i="1"/>
  <c r="I665" i="1"/>
  <c r="I663" i="1"/>
  <c r="I662" i="1"/>
  <c r="I661" i="1"/>
  <c r="I660" i="1"/>
  <c r="I654" i="1"/>
  <c r="I653" i="1"/>
  <c r="I650" i="1"/>
  <c r="I649" i="1"/>
  <c r="I645" i="1"/>
  <c r="I642" i="1"/>
  <c r="I641" i="1"/>
  <c r="I640" i="1"/>
  <c r="I639" i="1"/>
  <c r="I638" i="1"/>
  <c r="I637" i="1"/>
  <c r="I635" i="1"/>
  <c r="I634" i="1"/>
  <c r="I633" i="1"/>
  <c r="I632" i="1"/>
  <c r="I631" i="1"/>
  <c r="I630" i="1"/>
  <c r="I627" i="1"/>
  <c r="I626" i="1"/>
  <c r="I625" i="1"/>
  <c r="I623" i="1"/>
  <c r="I618" i="1"/>
  <c r="I617" i="1"/>
  <c r="I616" i="1"/>
  <c r="I615" i="1"/>
  <c r="I614" i="1"/>
  <c r="I613" i="1"/>
  <c r="I612" i="1"/>
  <c r="I611" i="1"/>
  <c r="I610" i="1"/>
  <c r="I609" i="1"/>
  <c r="I608" i="1"/>
  <c r="I605" i="1"/>
  <c r="I603" i="1"/>
  <c r="I601" i="1"/>
  <c r="I598" i="1"/>
  <c r="I597" i="1"/>
  <c r="I589" i="1"/>
  <c r="I588" i="1"/>
  <c r="I586" i="1"/>
  <c r="I585" i="1"/>
  <c r="I584" i="1"/>
  <c r="I581" i="1"/>
  <c r="I580" i="1"/>
  <c r="I579" i="1"/>
  <c r="I578" i="1"/>
  <c r="I577" i="1"/>
  <c r="I576" i="1"/>
  <c r="I573" i="1"/>
  <c r="I571" i="1"/>
  <c r="I567" i="1"/>
  <c r="I562" i="1"/>
  <c r="I557" i="1"/>
  <c r="I556" i="1"/>
  <c r="I555" i="1"/>
  <c r="I554" i="1"/>
  <c r="I553" i="1"/>
  <c r="I552" i="1"/>
  <c r="I550" i="1"/>
  <c r="I549" i="1"/>
  <c r="I548" i="1"/>
  <c r="I547" i="1"/>
  <c r="I546" i="1"/>
  <c r="I545" i="1"/>
  <c r="I543" i="1"/>
  <c r="I542" i="1"/>
  <c r="I541" i="1"/>
  <c r="I540" i="1"/>
  <c r="I539" i="1"/>
  <c r="I538" i="1"/>
  <c r="I536" i="1"/>
  <c r="I535" i="1"/>
  <c r="I533" i="1"/>
  <c r="I532" i="1"/>
  <c r="I530" i="1"/>
  <c r="I528" i="1"/>
  <c r="I527" i="1"/>
  <c r="I526" i="1"/>
  <c r="I525" i="1"/>
  <c r="I523" i="1"/>
  <c r="I522" i="1"/>
  <c r="I521" i="1"/>
  <c r="I520" i="1"/>
  <c r="I519" i="1"/>
  <c r="I518" i="1"/>
  <c r="I517" i="1"/>
  <c r="I515" i="1"/>
  <c r="I512" i="1"/>
  <c r="I511" i="1"/>
  <c r="I510" i="1"/>
  <c r="I507" i="1"/>
  <c r="I504" i="1"/>
  <c r="I503" i="1"/>
  <c r="I500" i="1"/>
  <c r="I499" i="1"/>
  <c r="I498" i="1"/>
  <c r="I495" i="1"/>
  <c r="I494" i="1"/>
  <c r="I491" i="1"/>
  <c r="I490" i="1"/>
  <c r="I489" i="1"/>
  <c r="I488" i="1"/>
  <c r="I483" i="1"/>
  <c r="I482" i="1"/>
  <c r="I481" i="1"/>
  <c r="I477" i="1"/>
  <c r="I476" i="1"/>
  <c r="I470" i="1"/>
  <c r="I469" i="1"/>
  <c r="I468" i="1"/>
  <c r="I465" i="1"/>
  <c r="I462" i="1"/>
  <c r="I461" i="1"/>
  <c r="I460" i="1"/>
  <c r="I459" i="1"/>
  <c r="I458" i="1"/>
  <c r="I456" i="1"/>
  <c r="I454" i="1"/>
  <c r="I453" i="1"/>
  <c r="I452" i="1"/>
  <c r="I447" i="1"/>
  <c r="I441" i="1"/>
  <c r="I440" i="1"/>
  <c r="I436" i="1"/>
  <c r="I435" i="1"/>
  <c r="I433" i="1"/>
  <c r="I432" i="1"/>
  <c r="I430" i="1"/>
  <c r="I429" i="1"/>
  <c r="I427" i="1"/>
  <c r="I423" i="1"/>
  <c r="I422" i="1"/>
  <c r="I421" i="1"/>
  <c r="I420" i="1"/>
  <c r="I416" i="1"/>
  <c r="I415" i="1"/>
  <c r="I411" i="1"/>
  <c r="I410" i="1"/>
  <c r="I409" i="1"/>
  <c r="I407" i="1"/>
  <c r="I406" i="1"/>
  <c r="I405" i="1"/>
  <c r="I402" i="1"/>
  <c r="I399" i="1"/>
  <c r="I398" i="1"/>
  <c r="I395" i="1"/>
  <c r="I394" i="1"/>
  <c r="I392" i="1"/>
  <c r="I391" i="1"/>
  <c r="I390" i="1"/>
  <c r="I385" i="1"/>
  <c r="I384" i="1"/>
  <c r="I383" i="1"/>
  <c r="I382" i="1"/>
  <c r="I381" i="1"/>
  <c r="I379" i="1"/>
  <c r="I377" i="1"/>
  <c r="I376" i="1"/>
  <c r="I374" i="1"/>
  <c r="I373" i="1"/>
  <c r="I369" i="1"/>
  <c r="I367" i="1"/>
  <c r="I366" i="1"/>
  <c r="I364" i="1"/>
  <c r="I362" i="1"/>
  <c r="I360" i="1"/>
  <c r="I359" i="1"/>
  <c r="I358" i="1"/>
  <c r="I357" i="1"/>
  <c r="I355" i="1"/>
  <c r="I354" i="1"/>
  <c r="I351" i="1"/>
  <c r="I350" i="1"/>
  <c r="I349" i="1"/>
  <c r="I348" i="1"/>
  <c r="I347" i="1"/>
  <c r="I344" i="1"/>
  <c r="I342" i="1"/>
  <c r="I340" i="1"/>
  <c r="I339" i="1"/>
  <c r="I338" i="1"/>
  <c r="I336" i="1"/>
  <c r="I328" i="1"/>
  <c r="I325" i="1"/>
  <c r="I324" i="1"/>
  <c r="I323" i="1"/>
  <c r="I321" i="1"/>
  <c r="I317" i="1"/>
  <c r="I312" i="1"/>
  <c r="I311" i="1"/>
  <c r="I310" i="1"/>
  <c r="I309" i="1"/>
  <c r="I308" i="1"/>
  <c r="I307" i="1"/>
  <c r="I306" i="1"/>
  <c r="I304" i="1"/>
  <c r="I301" i="1"/>
  <c r="I297" i="1"/>
  <c r="I295" i="1"/>
  <c r="I286" i="1"/>
  <c r="I285" i="1"/>
  <c r="I283" i="1"/>
  <c r="I282" i="1"/>
  <c r="I280" i="1"/>
  <c r="I276" i="1"/>
  <c r="I275" i="1"/>
  <c r="I272" i="1"/>
  <c r="I271" i="1"/>
  <c r="I270" i="1"/>
  <c r="I269" i="1"/>
  <c r="I267" i="1"/>
  <c r="I266" i="1"/>
  <c r="I265" i="1"/>
  <c r="I262" i="1"/>
  <c r="I261" i="1"/>
  <c r="I260" i="1"/>
  <c r="I255" i="1"/>
  <c r="I254" i="1"/>
  <c r="I250" i="1"/>
  <c r="I246" i="1"/>
  <c r="I245" i="1"/>
  <c r="I243" i="1"/>
  <c r="I241" i="1"/>
  <c r="I240" i="1"/>
  <c r="I239" i="1"/>
  <c r="I238" i="1"/>
  <c r="I235" i="1"/>
  <c r="I234" i="1"/>
  <c r="I233" i="1"/>
  <c r="I232" i="1"/>
  <c r="I228" i="1"/>
  <c r="I224" i="1"/>
  <c r="I223" i="1"/>
  <c r="I222" i="1"/>
  <c r="I220" i="1"/>
  <c r="I218" i="1"/>
  <c r="I217" i="1"/>
  <c r="I216" i="1"/>
  <c r="I215" i="1"/>
  <c r="I214" i="1"/>
  <c r="I210" i="1"/>
  <c r="I208" i="1"/>
  <c r="I205" i="1"/>
  <c r="I204" i="1"/>
  <c r="I201" i="1"/>
  <c r="I200" i="1"/>
  <c r="I199" i="1"/>
  <c r="I198" i="1"/>
  <c r="I197" i="1"/>
  <c r="I193" i="1"/>
  <c r="I192" i="1"/>
  <c r="I190" i="1"/>
  <c r="I189" i="1"/>
  <c r="I188" i="1"/>
  <c r="I187" i="1"/>
  <c r="I186" i="1"/>
  <c r="I185" i="1"/>
  <c r="I184" i="1"/>
  <c r="I182" i="1"/>
  <c r="I181" i="1"/>
  <c r="I180" i="1"/>
  <c r="I178" i="1"/>
  <c r="I176" i="1"/>
  <c r="I175" i="1"/>
  <c r="I174" i="1"/>
  <c r="I173" i="1"/>
  <c r="I172" i="1"/>
  <c r="I169" i="1"/>
  <c r="I168" i="1"/>
  <c r="I166" i="1"/>
  <c r="I164" i="1"/>
  <c r="I161" i="1"/>
  <c r="I160" i="1"/>
  <c r="I159" i="1"/>
  <c r="I156" i="1"/>
  <c r="I155" i="1"/>
  <c r="I154" i="1"/>
  <c r="I153" i="1"/>
  <c r="I152" i="1"/>
  <c r="I151" i="1"/>
  <c r="I150" i="1"/>
  <c r="I147" i="1"/>
  <c r="I146" i="1"/>
  <c r="I144" i="1"/>
  <c r="I143" i="1"/>
  <c r="I142" i="1"/>
  <c r="I139" i="1"/>
  <c r="I138" i="1"/>
  <c r="I136" i="1"/>
  <c r="I135" i="1"/>
  <c r="I133" i="1"/>
  <c r="I131" i="1"/>
  <c r="I126" i="1"/>
  <c r="I125" i="1"/>
  <c r="I124" i="1"/>
  <c r="I123" i="1"/>
  <c r="I122" i="1"/>
  <c r="I118" i="1"/>
  <c r="I117" i="1"/>
  <c r="I116" i="1"/>
  <c r="I115" i="1"/>
  <c r="I114" i="1"/>
  <c r="I112" i="1"/>
  <c r="I111" i="1"/>
  <c r="I110" i="1"/>
  <c r="I109" i="1"/>
  <c r="I106" i="1"/>
  <c r="I104" i="1"/>
  <c r="I101" i="1"/>
  <c r="I98" i="1"/>
  <c r="I97" i="1"/>
  <c r="I95" i="1"/>
  <c r="I94" i="1"/>
  <c r="I93" i="1"/>
  <c r="I91" i="1"/>
  <c r="I89" i="1"/>
  <c r="I86" i="1"/>
  <c r="I85" i="1"/>
  <c r="I84" i="1"/>
  <c r="I83" i="1"/>
  <c r="I82" i="1"/>
  <c r="I78" i="1"/>
  <c r="I75" i="1"/>
  <c r="I73" i="1"/>
  <c r="I72" i="1"/>
  <c r="I69" i="1"/>
  <c r="I67" i="1"/>
  <c r="I61" i="1"/>
  <c r="I60" i="1"/>
  <c r="I57" i="1"/>
  <c r="I54" i="1"/>
  <c r="I53" i="1"/>
  <c r="I50" i="1"/>
  <c r="I47" i="1"/>
  <c r="I45" i="1"/>
  <c r="I44" i="1"/>
  <c r="I42" i="1"/>
  <c r="I36" i="1"/>
  <c r="I35" i="1"/>
  <c r="I32" i="1"/>
  <c r="I31" i="1"/>
  <c r="I29" i="1"/>
  <c r="I28" i="1"/>
  <c r="I27" i="1"/>
  <c r="I25" i="1"/>
  <c r="I21" i="1"/>
  <c r="I20" i="1"/>
  <c r="I19" i="1"/>
  <c r="I18" i="1"/>
  <c r="I17" i="1"/>
  <c r="I15" i="1"/>
  <c r="I14" i="1"/>
  <c r="I13" i="1"/>
  <c r="I12" i="1"/>
  <c r="I11" i="1"/>
  <c r="I10" i="1"/>
  <c r="I9" i="1"/>
  <c r="I8" i="1"/>
  <c r="I7" i="1"/>
  <c r="I5" i="1"/>
  <c r="I212" i="1"/>
  <c r="I79" i="1"/>
  <c r="I331" i="1"/>
  <c r="I279" i="1"/>
  <c r="I230" i="1"/>
  <c r="I574" i="1"/>
  <c r="I472" i="1"/>
  <c r="I333" i="1"/>
  <c r="I256" i="1"/>
  <c r="I226" i="1"/>
  <c r="I450" i="1"/>
  <c r="I120" i="1"/>
  <c r="I335" i="1"/>
  <c r="I76" i="1"/>
  <c r="I227" i="1"/>
  <c r="I492" i="1"/>
  <c r="I451" i="1"/>
  <c r="I119" i="1"/>
  <c r="I257" i="1"/>
  <c r="I493" i="1"/>
  <c r="I141" i="1"/>
  <c r="I327" i="1"/>
  <c r="I558" i="1"/>
  <c r="I674" i="1"/>
  <c r="I363" i="1"/>
  <c r="I30" i="1"/>
  <c r="I485" i="1"/>
  <c r="I387" i="1"/>
  <c r="I473" i="1"/>
  <c r="I249" i="1"/>
  <c r="I439" i="1"/>
  <c r="I673" i="1"/>
  <c r="I671" i="1"/>
  <c r="I590" i="1"/>
  <c r="I419" i="1"/>
  <c r="I509" i="1"/>
  <c r="I313" i="1"/>
  <c r="I386" i="1"/>
  <c r="I113" i="1"/>
  <c r="I428" i="1"/>
  <c r="I592" i="1"/>
  <c r="I314" i="1"/>
  <c r="I305" i="1"/>
  <c r="I587" i="1"/>
  <c r="I134" i="1"/>
  <c r="I622" i="1"/>
  <c r="I320" i="1"/>
  <c r="I137" i="1"/>
  <c r="I378" i="1"/>
  <c r="I128" i="1"/>
  <c r="I566" i="1"/>
  <c r="I130" i="1"/>
  <c r="I63" i="1"/>
  <c r="I397" i="1"/>
  <c r="I356" i="1"/>
  <c r="I64" i="1"/>
  <c r="I606" i="1"/>
  <c r="I77" i="1"/>
  <c r="I656" i="1"/>
  <c r="I365" i="1"/>
  <c r="I302" i="1"/>
  <c r="I643" i="1"/>
  <c r="I2" i="1"/>
  <c r="I680" i="1"/>
  <c r="I268" i="1"/>
  <c r="I81" i="1"/>
  <c r="I330" i="1"/>
  <c r="I332" i="1"/>
  <c r="I121" i="1"/>
  <c r="I657" i="1"/>
  <c r="I412" i="1"/>
  <c r="I202" i="1"/>
  <c r="I258" i="1"/>
  <c r="I669" i="1"/>
  <c r="I129" i="1"/>
  <c r="I658" i="1"/>
  <c r="I33" i="1"/>
  <c r="I575" i="1"/>
  <c r="I559" i="1"/>
  <c r="I457" i="1"/>
  <c r="I361" i="1"/>
  <c r="I96" i="1"/>
  <c r="I537" i="1"/>
  <c r="I375" i="1"/>
  <c r="I445" i="1"/>
  <c r="I74" i="1"/>
  <c r="I678" i="1"/>
  <c r="I248" i="1"/>
  <c r="I183" i="1"/>
  <c r="I471" i="1"/>
  <c r="I646" i="1"/>
  <c r="I281" i="1"/>
  <c r="I48" i="1"/>
  <c r="I127" i="1"/>
  <c r="I165" i="1"/>
  <c r="I34" i="1"/>
  <c r="I388" i="1"/>
  <c r="I417" i="1"/>
  <c r="I329" i="1"/>
  <c r="I326" i="1"/>
  <c r="I594" i="1"/>
  <c r="I299" i="1"/>
  <c r="I596" i="1"/>
  <c r="I55" i="1"/>
  <c r="I514" i="1"/>
  <c r="I583" i="1"/>
  <c r="I4" i="1"/>
  <c r="I595" i="1"/>
  <c r="I244" i="1"/>
  <c r="I39" i="1"/>
  <c r="I87" i="1"/>
  <c r="I51" i="1"/>
  <c r="I22" i="1"/>
  <c r="I513" i="1"/>
  <c r="I274" i="1"/>
  <c r="I593" i="1"/>
  <c r="I315" i="1"/>
  <c r="I667" i="1"/>
  <c r="I318" i="1"/>
  <c r="I203" i="1"/>
  <c r="I319" i="1"/>
  <c r="I107" i="1"/>
  <c r="I426" i="1"/>
  <c r="I442" i="1"/>
  <c r="I56" i="1"/>
  <c r="I655" i="1"/>
  <c r="I236" i="1"/>
  <c r="I353" i="1"/>
  <c r="I43" i="1"/>
  <c r="I448" i="1"/>
  <c r="I316" i="1"/>
  <c r="I157" i="1"/>
  <c r="I516" i="1"/>
  <c r="I105" i="1"/>
  <c r="I158" i="1"/>
  <c r="I251" i="1"/>
  <c r="I659" i="1"/>
  <c r="I213" i="1"/>
  <c r="I620" i="1"/>
  <c r="I100" i="1"/>
  <c r="I449" i="1"/>
  <c r="I23" i="1"/>
  <c r="I629" i="1"/>
  <c r="I145" i="1"/>
  <c r="I370" i="1"/>
  <c r="I484" i="1"/>
  <c r="I647" i="1"/>
  <c r="I92" i="1"/>
  <c r="I149" i="1"/>
  <c r="I170" i="1"/>
  <c r="I66" i="1"/>
  <c r="I71" i="1"/>
  <c r="I380" i="1"/>
  <c r="I99" i="1"/>
  <c r="I400" i="1"/>
  <c r="I466" i="1"/>
  <c r="I167" i="1"/>
  <c r="I529" i="1"/>
  <c r="I501" i="1"/>
  <c r="I434" i="1"/>
  <c r="I237" i="1"/>
  <c r="I599" i="1"/>
  <c r="I294" i="1"/>
  <c r="I607" i="1"/>
  <c r="I474" i="1"/>
  <c r="I252" i="1"/>
  <c r="I179" i="1"/>
  <c r="I38" i="1"/>
  <c r="I403" i="1"/>
  <c r="I404" i="1"/>
  <c r="I368" i="1"/>
  <c r="I300" i="1"/>
  <c r="I479" i="1"/>
  <c r="I496" i="1"/>
  <c r="I502" i="1"/>
  <c r="I16" i="1"/>
  <c r="I424" i="1"/>
  <c r="I296" i="1"/>
  <c r="I652" i="1"/>
  <c r="I196" i="1"/>
  <c r="I564" i="1"/>
  <c r="I49" i="1"/>
  <c r="I600" i="1"/>
  <c r="I284" i="1"/>
  <c r="I162" i="1"/>
  <c r="I628" i="1"/>
  <c r="I418" i="1"/>
  <c r="I247" i="1"/>
  <c r="I52" i="1"/>
  <c r="I108" i="1"/>
  <c r="I431" i="1"/>
  <c r="I80" i="1"/>
  <c r="I591" i="1"/>
  <c r="I524" i="1"/>
  <c r="I604" i="1"/>
  <c r="I568" i="1"/>
  <c r="I505" i="1"/>
  <c r="I194" i="1"/>
  <c r="I401" i="1"/>
  <c r="I464" i="1"/>
  <c r="I90" i="1"/>
  <c r="I253" i="1"/>
  <c r="I148" i="1"/>
  <c r="I278" i="1"/>
  <c r="I572" i="1"/>
  <c r="I103" i="1"/>
  <c r="I3" i="1"/>
  <c r="I437" i="1"/>
  <c r="I221" i="1"/>
  <c r="I676" i="1"/>
  <c r="I478" i="1"/>
  <c r="I345" i="1"/>
  <c r="I140" i="1"/>
  <c r="I455" i="1"/>
  <c r="I163" i="1"/>
  <c r="I337" i="1"/>
  <c r="I191" i="1"/>
  <c r="I219" i="1"/>
  <c r="I352" i="1"/>
  <c r="I88" i="1"/>
  <c r="I206" i="1"/>
  <c r="I563" i="1"/>
  <c r="I225" i="1"/>
  <c r="I408" i="1"/>
  <c r="I372" i="1"/>
  <c r="I569" i="1"/>
  <c r="I444" i="1"/>
  <c r="I487" i="1"/>
  <c r="I651" i="1"/>
  <c r="I425" i="1"/>
  <c r="I207" i="1"/>
  <c r="I508" i="1"/>
  <c r="I277" i="1"/>
  <c r="I619" i="1"/>
  <c r="I62" i="1"/>
  <c r="I463" i="1"/>
  <c r="I346" i="1"/>
  <c r="I195" i="1"/>
  <c r="I102" i="1"/>
  <c r="I65" i="1"/>
  <c r="I480" i="1"/>
  <c r="I303" i="1"/>
  <c r="I446" i="1"/>
  <c r="I413" i="1"/>
  <c r="I389" i="1"/>
  <c r="I59" i="1"/>
  <c r="I438" i="1"/>
  <c r="I475" i="1"/>
  <c r="I371" i="1"/>
  <c r="I565" i="1"/>
  <c r="I531" i="1"/>
  <c r="I334" i="1"/>
  <c r="I229" i="1"/>
  <c r="I467" i="1"/>
  <c r="I544" i="1"/>
  <c r="I24" i="1"/>
  <c r="I322" i="1"/>
  <c r="I414" i="1"/>
  <c r="I396" i="1"/>
  <c r="I211" i="1"/>
  <c r="I497" i="1"/>
  <c r="I298" i="1"/>
  <c r="I664" i="1"/>
  <c r="I551" i="1"/>
  <c r="I70" i="1"/>
  <c r="I263" i="1"/>
  <c r="I621" i="1"/>
  <c r="I561" i="1"/>
  <c r="I231" i="1"/>
  <c r="I293" i="1"/>
  <c r="I393" i="1"/>
  <c r="I443" i="1"/>
  <c r="I171" i="1"/>
  <c r="I506" i="1"/>
  <c r="I259" i="1"/>
  <c r="I570" i="1"/>
  <c r="I264" i="1"/>
  <c r="I486" i="1"/>
  <c r="I209" i="1"/>
  <c r="I636" i="1"/>
  <c r="I46" i="1"/>
  <c r="I624" i="1"/>
  <c r="I343" i="1"/>
  <c r="I289" i="1"/>
  <c r="I177" i="1"/>
  <c r="I602" i="1"/>
  <c r="I132" i="1"/>
  <c r="I291" i="1"/>
  <c r="I560" i="1"/>
  <c r="I37" i="1"/>
  <c r="I287" i="1"/>
  <c r="I292" i="1"/>
  <c r="I534" i="1"/>
  <c r="I41" i="1"/>
  <c r="I40" i="1"/>
  <c r="I582" i="1"/>
  <c r="I288" i="1"/>
  <c r="I58" i="1"/>
  <c r="I26" i="1"/>
  <c r="U599" i="1"/>
  <c r="L599" i="1" s="1"/>
  <c r="W24" i="15"/>
  <c r="Z24" i="15"/>
  <c r="W13" i="15"/>
  <c r="Z13" i="15" s="1"/>
  <c r="K9" i="7"/>
  <c r="K21" i="6"/>
  <c r="K5" i="5"/>
  <c r="K3" i="4"/>
  <c r="AE725" i="1"/>
  <c r="AE726" i="1"/>
  <c r="AE727" i="1"/>
  <c r="Y291" i="1"/>
  <c r="Y725" i="1" s="1"/>
  <c r="I648" i="1"/>
  <c r="I290" i="1"/>
  <c r="I341" i="1"/>
  <c r="I644" i="1"/>
  <c r="I242" i="1"/>
  <c r="I273" i="1"/>
  <c r="I11" i="19"/>
  <c r="D11" i="19"/>
  <c r="H11" i="19"/>
  <c r="G11" i="19"/>
  <c r="F11" i="19"/>
  <c r="O10" i="3" l="1" a="1"/>
  <c r="O10" i="3" s="1"/>
  <c r="O6" i="7" a="1"/>
  <c r="O6" i="7" s="1"/>
  <c r="O2" i="5" a="1"/>
  <c r="O2" i="5" s="1"/>
  <c r="O3" i="5" a="1"/>
  <c r="O3" i="5" s="1"/>
  <c r="O4" i="5" a="1"/>
  <c r="O4" i="5" s="1"/>
  <c r="O17" i="6" a="1"/>
  <c r="O17" i="6" s="1"/>
  <c r="O6" i="6" a="1"/>
  <c r="O6" i="6" s="1"/>
  <c r="O10" i="6" a="1"/>
  <c r="O10" i="6" s="1"/>
  <c r="O14" i="6" a="1"/>
  <c r="O14" i="6" s="1"/>
  <c r="O18" i="6" a="1"/>
  <c r="O18" i="6" s="1"/>
  <c r="O3" i="6" a="1"/>
  <c r="O3" i="6" s="1"/>
  <c r="O7" i="6" a="1"/>
  <c r="O7" i="6" s="1"/>
  <c r="O11" i="6" a="1"/>
  <c r="O11" i="6" s="1"/>
  <c r="O15" i="6" a="1"/>
  <c r="O15" i="6" s="1"/>
  <c r="O19" i="6" a="1"/>
  <c r="O19" i="6" s="1"/>
  <c r="O4" i="6" a="1"/>
  <c r="O4" i="6" s="1"/>
  <c r="O8" i="6" a="1"/>
  <c r="O8" i="6" s="1"/>
  <c r="O12" i="6" a="1"/>
  <c r="O12" i="6" s="1"/>
  <c r="O16" i="6" a="1"/>
  <c r="O16" i="6" s="1"/>
  <c r="O20" i="6" a="1"/>
  <c r="O20" i="6" s="1"/>
  <c r="O13" i="6" a="1"/>
  <c r="O13" i="6" s="1"/>
  <c r="O9" i="6" a="1"/>
  <c r="O9" i="6" s="1"/>
  <c r="O5" i="6" a="1"/>
  <c r="O5" i="6" s="1"/>
  <c r="O3" i="7" a="1"/>
  <c r="O3" i="7" s="1"/>
  <c r="O4" i="7" a="1"/>
  <c r="O4" i="7" s="1"/>
  <c r="O8" i="7" a="1"/>
  <c r="O8" i="7" s="1"/>
  <c r="O5" i="7" a="1"/>
  <c r="O5" i="7" s="1"/>
  <c r="O2" i="7" a="1"/>
  <c r="O2" i="7" s="1"/>
  <c r="O7" i="7" a="1"/>
  <c r="O7" i="7" s="1"/>
  <c r="O3" i="3" a="1"/>
  <c r="O3" i="3" s="1"/>
  <c r="O7" i="3" a="1"/>
  <c r="O7" i="3" s="1"/>
  <c r="O11" i="3" a="1"/>
  <c r="O11" i="3" s="1"/>
  <c r="O4" i="3" a="1"/>
  <c r="O4" i="3" s="1"/>
  <c r="O8" i="3" a="1"/>
  <c r="O8" i="3" s="1"/>
  <c r="O2" i="3" a="1"/>
  <c r="O2" i="3" s="1"/>
  <c r="O5" i="3" a="1"/>
  <c r="O5" i="3" s="1"/>
  <c r="O9" i="3" a="1"/>
  <c r="O9" i="3" s="1"/>
  <c r="O6" i="3" a="1"/>
  <c r="O6" i="3" s="1"/>
  <c r="D15" i="22" l="1"/>
  <c r="D16" i="22"/>
  <c r="J11" i="35" l="1"/>
  <c r="O14" i="16"/>
  <c r="N29" i="16"/>
  <c r="S267" i="16"/>
  <c r="AB234" i="16"/>
  <c r="G44" i="16"/>
  <c r="P189" i="16"/>
  <c r="S96" i="16"/>
  <c r="G34" i="35"/>
  <c r="W129" i="16"/>
  <c r="I26" i="35"/>
  <c r="Q47" i="16"/>
  <c r="S133" i="16"/>
  <c r="N140" i="16"/>
  <c r="G237" i="16"/>
  <c r="M15" i="35"/>
  <c r="P269" i="16"/>
  <c r="AB103" i="16"/>
  <c r="AB298" i="16"/>
  <c r="L53" i="16"/>
  <c r="P90" i="16"/>
  <c r="AA50" i="16"/>
  <c r="S218" i="16"/>
  <c r="S262" i="16"/>
  <c r="Q316" i="16"/>
  <c r="AB158" i="16"/>
  <c r="S29" i="16"/>
  <c r="S138" i="16"/>
  <c r="AB76" i="16"/>
  <c r="G13" i="35"/>
  <c r="S297" i="16"/>
  <c r="AA8" i="16"/>
  <c r="I29" i="35"/>
  <c r="E34" i="35"/>
  <c r="R244" i="16"/>
  <c r="S44" i="16"/>
  <c r="D31" i="35"/>
  <c r="AB264" i="16"/>
  <c r="J21" i="35"/>
  <c r="S93" i="16"/>
  <c r="F3" i="35"/>
  <c r="R48" i="16"/>
  <c r="AB116" i="16"/>
  <c r="S113" i="16"/>
  <c r="AB35" i="16"/>
  <c r="S102" i="16"/>
  <c r="AB57" i="16"/>
  <c r="X147" i="16"/>
  <c r="AB184" i="16"/>
  <c r="Y140" i="16"/>
  <c r="S127" i="16"/>
  <c r="V286" i="16"/>
  <c r="Q177" i="16"/>
  <c r="G192" i="16"/>
  <c r="S181" i="16"/>
  <c r="AB9" i="16"/>
  <c r="Y45" i="16"/>
  <c r="G156" i="16"/>
  <c r="AB212" i="16"/>
  <c r="O305" i="16"/>
  <c r="N34" i="35"/>
  <c r="N5" i="35"/>
  <c r="AB44" i="16"/>
  <c r="V123" i="16"/>
  <c r="Q243" i="16"/>
  <c r="E13" i="35"/>
  <c r="G110" i="16"/>
  <c r="AB182" i="16"/>
  <c r="Z247" i="16"/>
  <c r="S79" i="16"/>
  <c r="D11" i="21"/>
  <c r="N8" i="35"/>
  <c r="V86" i="16"/>
  <c r="P286" i="16"/>
  <c r="X265" i="16"/>
  <c r="D4" i="35"/>
  <c r="I4" i="21"/>
  <c r="S172" i="16"/>
  <c r="S90" i="16"/>
  <c r="S5" i="16"/>
  <c r="S15" i="16"/>
  <c r="S244" i="16"/>
  <c r="S86" i="16"/>
  <c r="S72" i="16"/>
  <c r="M16" i="35"/>
  <c r="AB42" i="16"/>
  <c r="AB96" i="16"/>
  <c r="AB331" i="16"/>
  <c r="M21" i="35"/>
  <c r="I18" i="35"/>
  <c r="N329" i="16"/>
  <c r="S107" i="16"/>
  <c r="Z245" i="16"/>
  <c r="Z156" i="16"/>
  <c r="M5" i="35"/>
  <c r="S191" i="16"/>
  <c r="M7" i="35"/>
  <c r="X136" i="16"/>
  <c r="S292" i="16"/>
  <c r="O86" i="16"/>
  <c r="S68" i="16"/>
  <c r="Z117" i="16"/>
  <c r="S231" i="16"/>
  <c r="M220" i="16"/>
  <c r="L266" i="16"/>
  <c r="M3" i="35"/>
  <c r="N133" i="16"/>
  <c r="M215" i="16"/>
  <c r="G19" i="35"/>
  <c r="S322" i="16"/>
  <c r="AB254" i="16"/>
  <c r="S280" i="16"/>
  <c r="H33" i="35"/>
  <c r="AB31" i="16"/>
  <c r="V135" i="16"/>
  <c r="H29" i="21"/>
  <c r="S190" i="16"/>
  <c r="V103" i="16"/>
  <c r="AB205" i="16"/>
  <c r="AA222" i="16"/>
  <c r="M154" i="16"/>
  <c r="M27" i="35"/>
  <c r="Y258" i="16"/>
  <c r="G15" i="35"/>
  <c r="AB106" i="16"/>
  <c r="AB307" i="16"/>
  <c r="Y207" i="16"/>
  <c r="AB40" i="16"/>
  <c r="AB260" i="16"/>
  <c r="V290" i="16"/>
  <c r="AB197" i="16"/>
  <c r="Q262" i="16"/>
  <c r="Q155" i="16"/>
  <c r="J8" i="35"/>
  <c r="S53" i="16"/>
  <c r="W309" i="16"/>
  <c r="H20" i="35"/>
  <c r="AB61" i="16"/>
  <c r="Q40" i="16"/>
  <c r="G304" i="16"/>
  <c r="AB207" i="16"/>
  <c r="R238" i="16"/>
  <c r="P284" i="16"/>
  <c r="K14" i="35"/>
  <c r="S100" i="16"/>
  <c r="O53" i="16"/>
  <c r="Z93" i="16"/>
  <c r="S179" i="16"/>
  <c r="L22" i="35"/>
  <c r="V152" i="16"/>
  <c r="AA144" i="16"/>
  <c r="AB277" i="16"/>
  <c r="P47" i="16"/>
  <c r="S147" i="16"/>
  <c r="G171" i="16"/>
  <c r="S77" i="16"/>
  <c r="S192" i="16"/>
  <c r="O212" i="16"/>
  <c r="N233" i="16"/>
  <c r="E3" i="35"/>
  <c r="AB131" i="16"/>
  <c r="J23" i="35"/>
  <c r="AB330" i="16"/>
  <c r="R210" i="16"/>
  <c r="N231" i="16"/>
  <c r="AB152" i="16"/>
  <c r="O103" i="16"/>
  <c r="O243" i="16"/>
  <c r="AB78" i="16"/>
  <c r="AB333" i="16"/>
  <c r="V317" i="16"/>
  <c r="S177" i="16"/>
  <c r="G6" i="35"/>
  <c r="W98" i="16"/>
  <c r="M146" i="16"/>
  <c r="H15" i="35"/>
  <c r="AB244" i="16"/>
  <c r="R276" i="16"/>
  <c r="V55" i="16"/>
  <c r="P32" i="16"/>
  <c r="Q175" i="16"/>
  <c r="S272" i="16"/>
  <c r="J17" i="21"/>
  <c r="O118" i="16"/>
  <c r="S299" i="16"/>
  <c r="AB121" i="16"/>
  <c r="G29" i="35"/>
  <c r="R207" i="16"/>
  <c r="AB194" i="16"/>
  <c r="O189" i="16"/>
  <c r="M264" i="16"/>
  <c r="E5" i="35"/>
  <c r="S282" i="16"/>
  <c r="Z152" i="16"/>
  <c r="Q247" i="16"/>
  <c r="AB154" i="16"/>
  <c r="AB110" i="16"/>
  <c r="V87" i="16"/>
  <c r="J15" i="35"/>
  <c r="AB227" i="16"/>
  <c r="X19" i="16"/>
  <c r="Y246" i="16"/>
  <c r="S46" i="16"/>
  <c r="W170" i="16"/>
  <c r="AB50" i="16"/>
  <c r="Q121" i="16"/>
  <c r="D20" i="35"/>
  <c r="F32" i="35"/>
  <c r="AB218" i="16"/>
  <c r="X264" i="16"/>
  <c r="I27" i="35"/>
  <c r="E8" i="35"/>
  <c r="N12" i="35"/>
  <c r="AA96" i="16"/>
  <c r="R331" i="16"/>
  <c r="S278" i="16"/>
  <c r="N4" i="35"/>
  <c r="AB148" i="16"/>
  <c r="L16" i="35"/>
  <c r="Z169" i="16"/>
  <c r="L129" i="16"/>
  <c r="S34" i="16"/>
  <c r="H8" i="35"/>
  <c r="N121" i="16"/>
  <c r="AB22" i="16"/>
  <c r="S206" i="16"/>
  <c r="N33" i="35"/>
  <c r="AB12" i="16"/>
  <c r="X205" i="16"/>
  <c r="O160" i="16"/>
  <c r="P205" i="16"/>
  <c r="N101" i="16"/>
  <c r="AB221" i="16"/>
  <c r="X150" i="16"/>
  <c r="O109" i="16"/>
  <c r="S328" i="16"/>
  <c r="S296" i="16"/>
  <c r="AA284" i="16"/>
  <c r="S41" i="16"/>
  <c r="J29" i="35"/>
  <c r="Z119" i="16"/>
  <c r="S70" i="16"/>
  <c r="S254" i="16"/>
  <c r="V287" i="16"/>
  <c r="K34" i="35"/>
  <c r="L300" i="16"/>
  <c r="AB84" i="16"/>
  <c r="D12" i="35"/>
  <c r="W37" i="16"/>
  <c r="S210" i="16"/>
  <c r="P70" i="16"/>
  <c r="S285" i="16"/>
  <c r="AB252" i="16"/>
  <c r="S101" i="16"/>
  <c r="D22" i="35"/>
  <c r="S62" i="16"/>
  <c r="E10" i="35"/>
  <c r="AB242" i="16"/>
  <c r="X309" i="16"/>
  <c r="M23" i="35"/>
  <c r="W164" i="16"/>
  <c r="AB45" i="16"/>
  <c r="Q246" i="16"/>
  <c r="N67" i="16"/>
  <c r="S35" i="16"/>
  <c r="Y23" i="16"/>
  <c r="H17" i="35"/>
  <c r="N29" i="35"/>
  <c r="L23" i="35"/>
  <c r="D7" i="21"/>
  <c r="V244" i="16"/>
  <c r="AB291" i="16"/>
  <c r="F27" i="35"/>
  <c r="F13" i="35"/>
  <c r="O258" i="16"/>
  <c r="S200" i="16"/>
  <c r="D38" i="21"/>
  <c r="S323" i="16"/>
  <c r="AB308" i="16"/>
  <c r="S288" i="16"/>
  <c r="X247" i="16"/>
  <c r="Y276" i="16"/>
  <c r="M31" i="35"/>
  <c r="AB93" i="16"/>
  <c r="AB90" i="16"/>
  <c r="AB8" i="16"/>
  <c r="AB122" i="16"/>
  <c r="N241" i="16"/>
  <c r="AA296" i="16"/>
  <c r="I31" i="35"/>
  <c r="W303" i="16"/>
  <c r="K12" i="35"/>
  <c r="P261" i="16"/>
  <c r="L324" i="16"/>
  <c r="S92" i="16"/>
  <c r="M10" i="35"/>
  <c r="M26" i="16"/>
  <c r="M130" i="16"/>
  <c r="L27" i="35"/>
  <c r="G8" i="35"/>
  <c r="G112" i="16"/>
  <c r="M317" i="16"/>
  <c r="S309" i="16"/>
  <c r="AB232" i="16"/>
  <c r="R157" i="16"/>
  <c r="J30" i="35"/>
  <c r="S331" i="16"/>
  <c r="AB147" i="16"/>
  <c r="V170" i="16"/>
  <c r="AB145" i="16"/>
  <c r="D3" i="35"/>
  <c r="N32" i="35"/>
  <c r="R309" i="16"/>
  <c r="AB178" i="16"/>
  <c r="J6" i="35"/>
  <c r="AA86" i="16"/>
  <c r="S308" i="16"/>
  <c r="Q87" i="16"/>
  <c r="S205" i="16"/>
  <c r="S223" i="16"/>
  <c r="Q239" i="16"/>
  <c r="AB250" i="16"/>
  <c r="D11" i="35"/>
  <c r="K23" i="35"/>
  <c r="N26" i="35"/>
  <c r="AB206" i="16"/>
  <c r="L165" i="16"/>
  <c r="N26" i="16"/>
  <c r="AB319" i="16"/>
  <c r="N189" i="16"/>
  <c r="X231" i="16"/>
  <c r="G17" i="35"/>
  <c r="S162" i="16"/>
  <c r="R281" i="16"/>
  <c r="Z163" i="16"/>
  <c r="K16" i="35"/>
  <c r="AB286" i="16"/>
  <c r="O10" i="16"/>
  <c r="Y171" i="16"/>
  <c r="AB59" i="16"/>
  <c r="AB181" i="16"/>
  <c r="AB55" i="16"/>
  <c r="Q35" i="16"/>
  <c r="Z112" i="16"/>
  <c r="AB150" i="16"/>
  <c r="S146" i="16"/>
  <c r="G218" i="16"/>
  <c r="AB67" i="16"/>
  <c r="S75" i="16"/>
  <c r="AB74" i="16"/>
  <c r="N100" i="16"/>
  <c r="R317" i="16"/>
  <c r="AB199" i="16"/>
  <c r="Y53" i="16"/>
  <c r="S59" i="16"/>
  <c r="S109" i="16"/>
  <c r="D18" i="35"/>
  <c r="M61" i="16"/>
  <c r="L5" i="35"/>
  <c r="N42" i="16"/>
  <c r="AB82" i="16"/>
  <c r="AB128" i="16"/>
  <c r="S250" i="16"/>
  <c r="AB325" i="16"/>
  <c r="S169" i="16"/>
  <c r="W317" i="16"/>
  <c r="Y22" i="16"/>
  <c r="L325" i="16"/>
  <c r="G30" i="35"/>
  <c r="K9" i="35"/>
  <c r="AB94" i="16"/>
  <c r="H6" i="21"/>
  <c r="M170" i="16"/>
  <c r="Q146" i="16"/>
  <c r="R92" i="16"/>
  <c r="S227" i="16"/>
  <c r="N148" i="16"/>
  <c r="W157" i="16"/>
  <c r="AB192" i="16"/>
  <c r="S144" i="16"/>
  <c r="AB196" i="16"/>
  <c r="Y194" i="16"/>
  <c r="M14" i="35"/>
  <c r="S293" i="16"/>
  <c r="V49" i="16"/>
  <c r="AB23" i="16"/>
  <c r="M236" i="16"/>
  <c r="L29" i="35"/>
  <c r="AB326" i="16"/>
  <c r="AB295" i="16"/>
  <c r="AB17" i="16"/>
  <c r="AB306" i="16"/>
  <c r="S213" i="16"/>
  <c r="AB47" i="16"/>
  <c r="D19" i="35"/>
  <c r="S255" i="16"/>
  <c r="E21" i="35"/>
  <c r="J13" i="35"/>
  <c r="S248" i="16"/>
  <c r="M6" i="35"/>
  <c r="L200" i="16"/>
  <c r="X111" i="16"/>
  <c r="V137" i="16"/>
  <c r="S61" i="16"/>
  <c r="V173" i="16"/>
  <c r="AA247" i="16"/>
  <c r="R112" i="16"/>
  <c r="O180" i="16"/>
  <c r="X260" i="16"/>
  <c r="N281" i="16"/>
  <c r="K19" i="35"/>
  <c r="F18" i="35"/>
  <c r="AB70" i="16"/>
  <c r="K31" i="35"/>
  <c r="AB258" i="16"/>
  <c r="AB139" i="16"/>
  <c r="Z287" i="16"/>
  <c r="AB5" i="16"/>
  <c r="X77" i="16"/>
  <c r="AB160" i="16"/>
  <c r="AB257" i="16"/>
  <c r="O90" i="16"/>
  <c r="S47" i="16"/>
  <c r="AB210" i="16"/>
  <c r="S329" i="16"/>
  <c r="M208" i="16"/>
  <c r="Q30" i="16"/>
  <c r="X90" i="16"/>
  <c r="J27" i="35"/>
  <c r="G31" i="35"/>
  <c r="S69" i="16"/>
  <c r="D24" i="35"/>
  <c r="S193" i="16"/>
  <c r="W316" i="16"/>
  <c r="AB171" i="16"/>
  <c r="F10" i="35"/>
  <c r="AB71" i="16"/>
  <c r="R305" i="16"/>
  <c r="H23" i="35"/>
  <c r="S73" i="16"/>
  <c r="M161" i="16"/>
  <c r="G18" i="35"/>
  <c r="S6" i="16"/>
  <c r="H29" i="35"/>
  <c r="H39" i="21"/>
  <c r="O82" i="16"/>
  <c r="L13" i="35"/>
  <c r="J3" i="35"/>
  <c r="L260" i="16"/>
  <c r="AB204" i="16"/>
  <c r="AB316" i="16"/>
  <c r="X191" i="16"/>
  <c r="S314" i="16"/>
  <c r="L48" i="16"/>
  <c r="G224" i="16"/>
  <c r="N196" i="16"/>
  <c r="W132" i="16"/>
  <c r="M4" i="35"/>
  <c r="Y192" i="16"/>
  <c r="AB294" i="16"/>
  <c r="H8" i="21"/>
  <c r="G211" i="16"/>
  <c r="AB79" i="16"/>
  <c r="AB164" i="16"/>
  <c r="S221" i="16"/>
  <c r="S183" i="16"/>
  <c r="G10" i="35"/>
  <c r="I23" i="35"/>
  <c r="AA275" i="16"/>
  <c r="AB66" i="16"/>
  <c r="AB88" i="16"/>
  <c r="AB246" i="16"/>
  <c r="M120" i="16"/>
  <c r="F20" i="35"/>
  <c r="S114" i="16"/>
  <c r="N64" i="16"/>
  <c r="S104" i="16"/>
  <c r="Z161" i="16"/>
  <c r="F16" i="35"/>
  <c r="AB18" i="16"/>
  <c r="I14" i="21"/>
  <c r="Y301" i="16"/>
  <c r="S216" i="16"/>
  <c r="W216" i="16"/>
  <c r="Z113" i="16"/>
  <c r="Y257" i="16"/>
  <c r="S111" i="16"/>
  <c r="V303" i="16"/>
  <c r="P161" i="16"/>
  <c r="S48" i="16"/>
  <c r="S330" i="16"/>
  <c r="R173" i="16"/>
  <c r="L21" i="35"/>
  <c r="AB289" i="16"/>
  <c r="AB233" i="16"/>
  <c r="Z81" i="16"/>
  <c r="K3" i="35"/>
  <c r="AB26" i="16"/>
  <c r="Y303" i="16"/>
  <c r="S9" i="16"/>
  <c r="AB231" i="16"/>
  <c r="S283" i="16"/>
  <c r="S42" i="16"/>
  <c r="I11" i="35"/>
  <c r="H36" i="21"/>
  <c r="S132" i="16"/>
  <c r="AB155" i="16"/>
  <c r="Y267" i="16"/>
  <c r="AB228" i="16"/>
  <c r="S119" i="16"/>
  <c r="S87" i="16"/>
  <c r="S49" i="16"/>
  <c r="S141" i="16"/>
  <c r="S176" i="16"/>
  <c r="P16" i="16"/>
  <c r="S76" i="16"/>
  <c r="AA317" i="16"/>
  <c r="S290" i="16"/>
  <c r="N328" i="16"/>
  <c r="I6" i="35"/>
  <c r="S252" i="16"/>
  <c r="P77" i="16"/>
  <c r="W148" i="16"/>
  <c r="AB173" i="16"/>
  <c r="M74" i="16"/>
  <c r="I32" i="35"/>
  <c r="Z130" i="16"/>
  <c r="AB302" i="16"/>
  <c r="Z83" i="16"/>
  <c r="AB279" i="16"/>
  <c r="G7" i="35"/>
  <c r="W181" i="16"/>
  <c r="M164" i="16"/>
  <c r="N217" i="16"/>
  <c r="S12" i="16"/>
  <c r="L159" i="16"/>
  <c r="Z203" i="16"/>
  <c r="Y50" i="16"/>
  <c r="Q114" i="16"/>
  <c r="W298" i="16"/>
  <c r="Q141" i="16"/>
  <c r="D29" i="35"/>
  <c r="O125" i="16"/>
  <c r="S16" i="16"/>
  <c r="S4" i="16"/>
  <c r="S247" i="16"/>
  <c r="AB262" i="16"/>
  <c r="AA244" i="16"/>
  <c r="W7" i="16"/>
  <c r="N316" i="16"/>
  <c r="I17" i="35"/>
  <c r="G315" i="16"/>
  <c r="L32" i="35"/>
  <c r="N309" i="16"/>
  <c r="Q179" i="16"/>
  <c r="Q222" i="16"/>
  <c r="W67" i="16"/>
  <c r="V309" i="16"/>
  <c r="L52" i="16"/>
  <c r="AB38" i="16"/>
  <c r="AB33" i="16"/>
  <c r="AB313" i="16"/>
  <c r="O196" i="16"/>
  <c r="M22" i="35"/>
  <c r="M29" i="35"/>
  <c r="AB77" i="16"/>
  <c r="AB3" i="16"/>
  <c r="S315" i="16"/>
  <c r="P11" i="16"/>
  <c r="P191" i="16"/>
  <c r="P128" i="16"/>
  <c r="N288" i="16"/>
  <c r="G245" i="16"/>
  <c r="M95" i="16"/>
  <c r="S158" i="16"/>
  <c r="K32" i="35"/>
  <c r="V285" i="16"/>
  <c r="P8" i="16"/>
  <c r="N28" i="35"/>
  <c r="X36" i="16"/>
  <c r="R265" i="16"/>
  <c r="J22" i="35"/>
  <c r="P119" i="16"/>
  <c r="AB272" i="16"/>
  <c r="G3" i="35"/>
  <c r="L26" i="35"/>
  <c r="L20" i="35"/>
  <c r="G157" i="16"/>
  <c r="O191" i="16"/>
  <c r="X285" i="16"/>
  <c r="O30" i="16"/>
  <c r="Y235" i="16"/>
  <c r="AB25" i="16"/>
  <c r="L313" i="16"/>
  <c r="S189" i="16"/>
  <c r="N63" i="16"/>
  <c r="AB179" i="16"/>
  <c r="I22" i="35"/>
  <c r="AB41" i="16"/>
  <c r="S224" i="16"/>
  <c r="S164" i="16"/>
  <c r="P64" i="16"/>
  <c r="Q165" i="16"/>
  <c r="AA82" i="16"/>
  <c r="X127" i="16"/>
  <c r="M90" i="16"/>
  <c r="D23" i="35"/>
  <c r="J24" i="35"/>
  <c r="S303" i="16"/>
  <c r="AA199" i="16"/>
  <c r="F15" i="21"/>
  <c r="AB299" i="16"/>
  <c r="S80" i="16"/>
  <c r="W48" i="16"/>
  <c r="S232" i="16"/>
  <c r="H12" i="35"/>
  <c r="L31" i="35"/>
  <c r="Y103" i="16"/>
  <c r="X283" i="16"/>
  <c r="L238" i="16"/>
  <c r="AA108" i="16"/>
  <c r="I20" i="35"/>
  <c r="P234" i="16"/>
  <c r="L34" i="35"/>
  <c r="S258" i="16"/>
  <c r="S199" i="16"/>
  <c r="V291" i="16"/>
  <c r="D28" i="35"/>
  <c r="V160" i="16"/>
  <c r="L317" i="16"/>
  <c r="O233" i="16"/>
  <c r="R161" i="16"/>
  <c r="S154" i="16"/>
  <c r="M9" i="35"/>
  <c r="S284" i="16"/>
  <c r="R120" i="16"/>
  <c r="H3" i="35"/>
  <c r="D10" i="35"/>
  <c r="Y314" i="16"/>
  <c r="O46" i="16"/>
  <c r="S95" i="16"/>
  <c r="O176" i="16"/>
  <c r="Y69" i="16"/>
  <c r="N32" i="16"/>
  <c r="AB98" i="16"/>
  <c r="G21" i="16"/>
  <c r="AB141" i="16"/>
  <c r="S286" i="16"/>
  <c r="H14" i="35"/>
  <c r="I25" i="35"/>
  <c r="AB62" i="16"/>
  <c r="S274" i="16"/>
  <c r="R132" i="16"/>
  <c r="S324" i="16"/>
  <c r="AB49" i="16"/>
  <c r="AB6" i="16"/>
  <c r="S40" i="16"/>
  <c r="H11" i="35"/>
  <c r="X287" i="16"/>
  <c r="Q317" i="16"/>
  <c r="J7" i="35"/>
  <c r="G84" i="16"/>
  <c r="AB209" i="16"/>
  <c r="AB174" i="16"/>
  <c r="S195" i="16"/>
  <c r="S120" i="16"/>
  <c r="S122" i="16"/>
  <c r="F26" i="35"/>
  <c r="AB305" i="16"/>
  <c r="G252" i="16"/>
  <c r="S140" i="16"/>
  <c r="V92" i="16"/>
  <c r="S263" i="16"/>
  <c r="N61" i="16"/>
  <c r="I34" i="35"/>
  <c r="K11" i="21"/>
  <c r="X251" i="16"/>
  <c r="S8" i="16"/>
  <c r="S156" i="16"/>
  <c r="AB185" i="16"/>
  <c r="W160" i="16"/>
  <c r="N13" i="35"/>
  <c r="P175" i="16"/>
  <c r="S245" i="16"/>
  <c r="Q312" i="16"/>
  <c r="K13" i="35"/>
  <c r="S121" i="16"/>
  <c r="S270" i="16"/>
  <c r="R179" i="16"/>
  <c r="AB32" i="16"/>
  <c r="K20" i="35"/>
  <c r="AB310" i="16"/>
  <c r="J18" i="35"/>
  <c r="S36" i="16"/>
  <c r="AA217" i="16"/>
  <c r="AB14" i="16"/>
  <c r="AB304" i="16"/>
  <c r="N130" i="16"/>
  <c r="L6" i="35"/>
  <c r="M65" i="16"/>
  <c r="D33" i="21"/>
  <c r="AB329" i="16"/>
  <c r="S58" i="16"/>
  <c r="Y67" i="16"/>
  <c r="AB251" i="16"/>
  <c r="F11" i="35"/>
  <c r="AB203" i="16"/>
  <c r="S209" i="16"/>
  <c r="H21" i="35"/>
  <c r="AB19" i="16"/>
  <c r="F42" i="21"/>
  <c r="R6" i="16"/>
  <c r="W251" i="16"/>
  <c r="S157" i="16"/>
  <c r="X65" i="16"/>
  <c r="L24" i="35"/>
  <c r="H31" i="35"/>
  <c r="M18" i="35"/>
  <c r="S294" i="16"/>
  <c r="O247" i="16"/>
  <c r="AB157" i="16"/>
  <c r="N70" i="16"/>
  <c r="W210" i="16"/>
  <c r="Q22" i="16"/>
  <c r="L113" i="16"/>
  <c r="M17" i="35"/>
  <c r="N11" i="35"/>
  <c r="X128" i="16"/>
  <c r="P156" i="16"/>
  <c r="E14" i="35"/>
  <c r="Y185" i="16"/>
  <c r="I42" i="21"/>
  <c r="AA258" i="16"/>
  <c r="J10" i="35"/>
  <c r="M216" i="16"/>
  <c r="Z58" i="16"/>
  <c r="M28" i="35"/>
  <c r="AB111" i="16"/>
  <c r="S56" i="16"/>
  <c r="H28" i="35"/>
  <c r="N6" i="35"/>
  <c r="Z185" i="16"/>
  <c r="Z190" i="16"/>
  <c r="AB314" i="16"/>
  <c r="M121" i="16"/>
  <c r="AB126" i="16"/>
  <c r="S7" i="16"/>
  <c r="R139" i="16"/>
  <c r="M34" i="35"/>
  <c r="O5" i="16"/>
  <c r="P224" i="16"/>
  <c r="V156" i="16"/>
  <c r="S300" i="16"/>
  <c r="AB282" i="16"/>
  <c r="S301" i="16"/>
  <c r="S185" i="16"/>
  <c r="Z46" i="16"/>
  <c r="S265" i="16"/>
  <c r="W244" i="16"/>
  <c r="D5" i="35"/>
  <c r="J14" i="35"/>
  <c r="N25" i="35"/>
  <c r="AB220" i="16"/>
  <c r="AB214" i="16"/>
  <c r="S259" i="16"/>
  <c r="S215" i="16"/>
  <c r="M30" i="35"/>
  <c r="W16" i="16"/>
  <c r="AB237" i="16"/>
  <c r="J26" i="21"/>
  <c r="S45" i="16"/>
  <c r="S261" i="16"/>
  <c r="S43" i="16"/>
  <c r="E15" i="35"/>
  <c r="S287" i="16"/>
  <c r="E16" i="35"/>
  <c r="L14" i="35"/>
  <c r="J20" i="35"/>
  <c r="D34" i="35"/>
  <c r="S142" i="16"/>
  <c r="L117" i="16"/>
  <c r="L40" i="16"/>
  <c r="S33" i="16"/>
  <c r="L8" i="35"/>
  <c r="I15" i="35"/>
  <c r="N22" i="35"/>
  <c r="AB65" i="16"/>
  <c r="S182" i="16"/>
  <c r="AB132" i="16"/>
  <c r="S313" i="16"/>
  <c r="I4" i="35"/>
  <c r="D12" i="21"/>
  <c r="D16" i="35"/>
  <c r="L252" i="16"/>
  <c r="M251" i="16"/>
  <c r="AB29" i="16"/>
  <c r="M8" i="16"/>
  <c r="G101" i="16"/>
  <c r="O292" i="16"/>
  <c r="M191" i="16"/>
  <c r="M31" i="16"/>
  <c r="G16" i="35"/>
  <c r="S136" i="16"/>
  <c r="N109" i="16"/>
  <c r="N3" i="16"/>
  <c r="X317" i="16"/>
  <c r="L83" i="16"/>
  <c r="L3" i="35"/>
  <c r="AB125" i="16"/>
  <c r="AA324" i="16"/>
  <c r="W150" i="16"/>
  <c r="I19" i="35"/>
  <c r="S85" i="16"/>
  <c r="I8" i="35"/>
  <c r="Q226" i="16"/>
  <c r="Q206" i="16"/>
  <c r="M11" i="16"/>
  <c r="AB320" i="16"/>
  <c r="G42" i="21"/>
  <c r="K29" i="35"/>
  <c r="P306" i="16"/>
  <c r="AB73" i="16"/>
  <c r="Q320" i="16"/>
  <c r="P192" i="16"/>
  <c r="X179" i="16"/>
  <c r="X74" i="16"/>
  <c r="AB80" i="16"/>
  <c r="AB37" i="16"/>
  <c r="G48" i="16"/>
  <c r="O74" i="16"/>
  <c r="R268" i="16"/>
  <c r="Y299" i="16"/>
  <c r="AB276" i="16"/>
  <c r="G317" i="16"/>
  <c r="P127" i="16"/>
  <c r="Z262" i="16"/>
  <c r="S242" i="16"/>
  <c r="S117" i="16"/>
  <c r="AA314" i="16"/>
  <c r="AB315" i="16"/>
  <c r="Z291" i="16"/>
  <c r="E27" i="35"/>
  <c r="S208" i="16"/>
  <c r="S159" i="16"/>
  <c r="S126" i="16"/>
  <c r="S225" i="16"/>
  <c r="P103" i="16"/>
  <c r="G169" i="16"/>
  <c r="F33" i="35"/>
  <c r="Q76" i="16"/>
  <c r="I18" i="21"/>
  <c r="M33" i="35"/>
  <c r="Z57" i="16"/>
  <c r="M143" i="16"/>
  <c r="W28" i="16"/>
  <c r="R110" i="16"/>
  <c r="S327" i="16"/>
  <c r="AB249" i="16"/>
  <c r="S131" i="16"/>
  <c r="F17" i="35"/>
  <c r="L241" i="16"/>
  <c r="Z243" i="16"/>
  <c r="S163" i="16"/>
  <c r="AB81" i="16"/>
  <c r="O154" i="16"/>
  <c r="W183" i="16"/>
  <c r="S302" i="16"/>
  <c r="AB278" i="16"/>
  <c r="AB247" i="16"/>
  <c r="E24" i="35"/>
  <c r="Q235" i="16"/>
  <c r="AB108" i="16"/>
  <c r="E30" i="35"/>
  <c r="S3" i="16"/>
  <c r="G39" i="21"/>
  <c r="K27" i="35"/>
  <c r="AB281" i="16"/>
  <c r="S234" i="16"/>
  <c r="Z213" i="16"/>
  <c r="AB259" i="16"/>
  <c r="G7" i="16"/>
  <c r="S63" i="16"/>
  <c r="S97" i="16"/>
  <c r="Q244" i="16"/>
  <c r="I16" i="35"/>
  <c r="E31" i="35"/>
  <c r="S32" i="16"/>
  <c r="G306" i="16"/>
  <c r="M285" i="16"/>
  <c r="AB263" i="16"/>
  <c r="AB117" i="16"/>
  <c r="AB267" i="16"/>
  <c r="S135" i="16"/>
  <c r="N251" i="16"/>
  <c r="K15" i="35"/>
  <c r="G21" i="35"/>
  <c r="K22" i="35"/>
  <c r="AB27" i="16"/>
  <c r="W282" i="16"/>
  <c r="AB245" i="16"/>
  <c r="E7" i="35"/>
  <c r="S276" i="16"/>
  <c r="S235" i="16"/>
  <c r="R97" i="16"/>
  <c r="R166" i="16"/>
  <c r="I10" i="35"/>
  <c r="S116" i="16"/>
  <c r="J25" i="35"/>
  <c r="S304" i="16"/>
  <c r="H13" i="35"/>
  <c r="AB300" i="16"/>
  <c r="H30" i="35"/>
  <c r="N110" i="16"/>
  <c r="Y317" i="16"/>
  <c r="V193" i="16"/>
  <c r="L215" i="16"/>
  <c r="Y250" i="16"/>
  <c r="AB115" i="16"/>
  <c r="I30" i="35"/>
  <c r="V81" i="16"/>
  <c r="S125" i="16"/>
  <c r="AB146" i="16"/>
  <c r="AB52" i="16"/>
  <c r="O271" i="16"/>
  <c r="F15" i="35"/>
  <c r="AB153" i="16"/>
  <c r="K17" i="35"/>
  <c r="S266" i="16"/>
  <c r="M212" i="16"/>
  <c r="S51" i="16"/>
  <c r="S295" i="16"/>
  <c r="Q96" i="16"/>
  <c r="R123" i="16"/>
  <c r="Z315" i="16"/>
  <c r="F31" i="21"/>
  <c r="Y188" i="16"/>
  <c r="S118" i="16"/>
  <c r="M11" i="35"/>
  <c r="D36" i="21"/>
  <c r="N127" i="16"/>
  <c r="Q201" i="16"/>
  <c r="V61" i="16"/>
  <c r="L69" i="16"/>
  <c r="AB138" i="16"/>
  <c r="G8" i="21"/>
  <c r="W255" i="16"/>
  <c r="X28" i="16"/>
  <c r="AA286" i="16"/>
  <c r="S291" i="16"/>
  <c r="Z85" i="16"/>
  <c r="G238" i="16"/>
  <c r="L7" i="16"/>
  <c r="O33" i="16"/>
  <c r="N31" i="35"/>
  <c r="AB34" i="16"/>
  <c r="Z186" i="16"/>
  <c r="Q294" i="16"/>
  <c r="M76" i="16"/>
  <c r="S110" i="16"/>
  <c r="R190" i="16"/>
  <c r="S88" i="16"/>
  <c r="Z258" i="16"/>
  <c r="AA85" i="16"/>
  <c r="AB60" i="16"/>
  <c r="M230" i="16"/>
  <c r="G33" i="35"/>
  <c r="O135" i="16"/>
  <c r="H27" i="35"/>
  <c r="AB275" i="16"/>
  <c r="O192" i="16"/>
  <c r="O318" i="16"/>
  <c r="M13" i="35"/>
  <c r="S256" i="16"/>
  <c r="G32" i="35"/>
  <c r="AB208" i="16"/>
  <c r="M293" i="16"/>
  <c r="AB169" i="16"/>
  <c r="Y80" i="16"/>
  <c r="N195" i="16"/>
  <c r="AB328" i="16"/>
  <c r="S318" i="16"/>
  <c r="X105" i="16"/>
  <c r="L9" i="35"/>
  <c r="AA192" i="16"/>
  <c r="L17" i="16"/>
  <c r="P184" i="16"/>
  <c r="Q19" i="16"/>
  <c r="G293" i="16"/>
  <c r="K21" i="35"/>
  <c r="J19" i="35"/>
  <c r="AA220" i="16"/>
  <c r="P308" i="16"/>
  <c r="D27" i="35"/>
  <c r="S160" i="16"/>
  <c r="X141" i="16"/>
  <c r="M242" i="16"/>
  <c r="I29" i="21"/>
  <c r="Q154" i="16"/>
  <c r="L30" i="35"/>
  <c r="S321" i="16"/>
  <c r="V117" i="16"/>
  <c r="X202" i="16"/>
  <c r="S171" i="16"/>
  <c r="AA225" i="16"/>
  <c r="X112" i="16"/>
  <c r="Q167" i="16"/>
  <c r="V51" i="16"/>
  <c r="J33" i="35"/>
  <c r="S151" i="16"/>
  <c r="F12" i="35"/>
  <c r="V63" i="16"/>
  <c r="F19" i="35"/>
  <c r="X62" i="16"/>
  <c r="O79" i="16"/>
  <c r="N39" i="16"/>
  <c r="Y295" i="16"/>
  <c r="D33" i="35"/>
  <c r="Z180" i="16"/>
  <c r="Q183" i="16"/>
  <c r="AA116" i="16"/>
  <c r="AB99" i="16"/>
  <c r="V93" i="16"/>
  <c r="S237" i="16"/>
  <c r="AB127" i="16"/>
  <c r="AA29" i="16"/>
  <c r="Z218" i="16"/>
  <c r="P33" i="16"/>
  <c r="L192" i="16"/>
  <c r="W5" i="16"/>
  <c r="Y30" i="16"/>
  <c r="L293" i="16"/>
  <c r="S180" i="16"/>
  <c r="M8" i="35"/>
  <c r="H28" i="21"/>
  <c r="AA221" i="16"/>
  <c r="N10" i="35"/>
  <c r="AB190" i="16"/>
  <c r="Q171" i="16"/>
  <c r="V106" i="16"/>
  <c r="Q224" i="16"/>
  <c r="V139" i="16"/>
  <c r="G17" i="21"/>
  <c r="S170" i="16"/>
  <c r="N291" i="16"/>
  <c r="G23" i="35"/>
  <c r="AB293" i="16"/>
  <c r="S27" i="16"/>
  <c r="AB140" i="16"/>
  <c r="V225" i="16"/>
  <c r="AB261" i="16"/>
  <c r="M32" i="16"/>
  <c r="V78" i="16"/>
  <c r="AB53" i="16"/>
  <c r="F21" i="35"/>
  <c r="AB256" i="16"/>
  <c r="AB311" i="16"/>
  <c r="S155" i="16"/>
  <c r="G120" i="16"/>
  <c r="AA163" i="16"/>
  <c r="N131" i="16"/>
  <c r="J32" i="35"/>
  <c r="I30" i="21"/>
  <c r="AB321" i="16"/>
  <c r="Z154" i="16"/>
  <c r="Y13" i="16"/>
  <c r="P144" i="16"/>
  <c r="X87" i="16"/>
  <c r="AB202" i="16"/>
  <c r="AB217" i="16"/>
  <c r="M224" i="16"/>
  <c r="R159" i="16"/>
  <c r="M209" i="16"/>
  <c r="S317" i="16"/>
  <c r="AA294" i="16"/>
  <c r="W331" i="16"/>
  <c r="S54" i="16"/>
  <c r="AB86" i="16"/>
  <c r="Q319" i="16"/>
  <c r="AB238" i="16"/>
  <c r="G22" i="35"/>
  <c r="AB191" i="16"/>
  <c r="L139" i="16"/>
  <c r="Q125" i="16"/>
  <c r="Y59" i="16"/>
  <c r="O116" i="16"/>
  <c r="V277" i="16"/>
  <c r="Y212" i="16"/>
  <c r="AA249" i="16"/>
  <c r="O253" i="16"/>
  <c r="J34" i="35"/>
  <c r="L208" i="16"/>
  <c r="Z49" i="16"/>
  <c r="P20" i="16"/>
  <c r="AB134" i="16"/>
  <c r="R332" i="16"/>
  <c r="P69" i="16"/>
  <c r="F22" i="35"/>
  <c r="H4" i="35"/>
  <c r="AA325" i="16"/>
  <c r="AB63" i="16"/>
  <c r="AA299" i="16"/>
  <c r="K18" i="35"/>
  <c r="R145" i="16"/>
  <c r="L190" i="16"/>
  <c r="P79" i="16"/>
  <c r="AA48" i="16"/>
  <c r="E32" i="35"/>
  <c r="AB97" i="16"/>
  <c r="Q32" i="16"/>
  <c r="V229" i="16"/>
  <c r="O317" i="16"/>
  <c r="Z146" i="16"/>
  <c r="O322" i="16"/>
  <c r="S197" i="16"/>
  <c r="S186" i="16"/>
  <c r="L55" i="16"/>
  <c r="K19" i="21"/>
  <c r="X319" i="16"/>
  <c r="V228" i="16"/>
  <c r="W178" i="16"/>
  <c r="M6" i="16"/>
  <c r="D42" i="21"/>
  <c r="S316" i="16"/>
  <c r="X234" i="16"/>
  <c r="Q105" i="16"/>
  <c r="Y113" i="16"/>
  <c r="Q258" i="16"/>
  <c r="Y302" i="16"/>
  <c r="V83" i="16"/>
  <c r="Y158" i="16"/>
  <c r="K36" i="21"/>
  <c r="S145" i="16"/>
  <c r="Z193" i="16"/>
  <c r="R192" i="16"/>
  <c r="L231" i="16"/>
  <c r="AA27" i="16"/>
  <c r="N215" i="16"/>
  <c r="X204" i="16"/>
  <c r="W30" i="16"/>
  <c r="O283" i="16"/>
  <c r="AB290" i="16"/>
  <c r="Q252" i="16"/>
  <c r="N168" i="16"/>
  <c r="AA128" i="16"/>
  <c r="Q225" i="16"/>
  <c r="S207" i="16"/>
  <c r="S204" i="16"/>
  <c r="O200" i="16"/>
  <c r="R148" i="16"/>
  <c r="M72" i="16"/>
  <c r="S212" i="16"/>
  <c r="O312" i="16"/>
  <c r="W301" i="16"/>
  <c r="N7" i="35"/>
  <c r="X18" i="16"/>
  <c r="M140" i="16"/>
  <c r="G69" i="16"/>
  <c r="Q23" i="16"/>
  <c r="G233" i="16"/>
  <c r="N278" i="16"/>
  <c r="S134" i="16"/>
  <c r="S139" i="16"/>
  <c r="Q164" i="16"/>
  <c r="M222" i="16"/>
  <c r="AB143" i="16"/>
  <c r="S10" i="16"/>
  <c r="V74" i="16"/>
  <c r="O295" i="16"/>
  <c r="Z261" i="16"/>
  <c r="O133" i="16"/>
  <c r="R33" i="16"/>
  <c r="R327" i="16"/>
  <c r="O331" i="16"/>
  <c r="AB268" i="16"/>
  <c r="AB189" i="16"/>
  <c r="L31" i="16"/>
  <c r="J28" i="35"/>
  <c r="L13" i="16"/>
  <c r="N268" i="16"/>
  <c r="AA207" i="16"/>
  <c r="I33" i="35"/>
  <c r="AA302" i="16"/>
  <c r="AA138" i="16"/>
  <c r="Q160" i="16"/>
  <c r="M19" i="35"/>
  <c r="D7" i="35"/>
  <c r="AA327" i="16"/>
  <c r="G10" i="21"/>
  <c r="AA42" i="16"/>
  <c r="O26" i="16"/>
  <c r="G209" i="16"/>
  <c r="Q120" i="16"/>
  <c r="Z28" i="16"/>
  <c r="Q301" i="16"/>
  <c r="O308" i="16"/>
  <c r="S23" i="16"/>
  <c r="W137" i="16"/>
  <c r="D9" i="35"/>
  <c r="S98" i="16"/>
  <c r="Z170" i="16"/>
  <c r="X134" i="16"/>
  <c r="L94" i="16"/>
  <c r="I7" i="35"/>
  <c r="N83" i="16"/>
  <c r="J17" i="35"/>
  <c r="G236" i="16"/>
  <c r="AB51" i="16"/>
  <c r="O55" i="16"/>
  <c r="W284" i="16"/>
  <c r="G32" i="16"/>
  <c r="H16" i="35"/>
  <c r="W291" i="16"/>
  <c r="D19" i="21"/>
  <c r="M308" i="16"/>
  <c r="Q46" i="16"/>
  <c r="G285" i="16"/>
  <c r="S307" i="16"/>
  <c r="P160" i="16"/>
  <c r="S149" i="16"/>
  <c r="M30" i="16"/>
  <c r="W292" i="16"/>
  <c r="P215" i="16"/>
  <c r="P29" i="16"/>
  <c r="L162" i="16"/>
  <c r="O159" i="16"/>
  <c r="L68" i="16"/>
  <c r="X207" i="16"/>
  <c r="AB68" i="16"/>
  <c r="AA141" i="16"/>
  <c r="W285" i="16"/>
  <c r="AA186" i="16"/>
  <c r="Q78" i="16"/>
  <c r="Y231" i="16"/>
  <c r="Z20" i="16"/>
  <c r="G187" i="16"/>
  <c r="S30" i="16"/>
  <c r="K33" i="35"/>
  <c r="X211" i="16"/>
  <c r="Y333" i="16"/>
  <c r="X318" i="16"/>
  <c r="Z123" i="16"/>
  <c r="Q65" i="16"/>
  <c r="N272" i="16"/>
  <c r="W177" i="16"/>
  <c r="Q242" i="16"/>
  <c r="Z52" i="16"/>
  <c r="Q277" i="16"/>
  <c r="P137" i="16"/>
  <c r="M40" i="16"/>
  <c r="R144" i="16"/>
  <c r="W229" i="16"/>
  <c r="L286" i="16"/>
  <c r="Y183" i="16"/>
  <c r="P221" i="16"/>
  <c r="M71" i="16"/>
  <c r="N95" i="16"/>
  <c r="X63" i="16"/>
  <c r="AB156" i="16"/>
  <c r="AB240" i="16"/>
  <c r="O76" i="16"/>
  <c r="L274" i="16"/>
  <c r="O140" i="16"/>
  <c r="AA83" i="16"/>
  <c r="G5" i="21"/>
  <c r="H5" i="35"/>
  <c r="H18" i="35"/>
  <c r="S217" i="16"/>
  <c r="P272" i="16"/>
  <c r="AB7" i="16"/>
  <c r="O273" i="16"/>
  <c r="AA74" i="16"/>
  <c r="Y138" i="16"/>
  <c r="AB83" i="16"/>
  <c r="V131" i="16"/>
  <c r="P287" i="16"/>
  <c r="D32" i="35"/>
  <c r="I13" i="35"/>
  <c r="X91" i="16"/>
  <c r="H22" i="35"/>
  <c r="AB46" i="16"/>
  <c r="M26" i="35"/>
  <c r="M258" i="16"/>
  <c r="AB177" i="16"/>
  <c r="V126" i="16"/>
  <c r="S50" i="16"/>
  <c r="S174" i="16"/>
  <c r="L12" i="35"/>
  <c r="G5" i="35"/>
  <c r="AB104" i="16"/>
  <c r="L10" i="35"/>
  <c r="AA38" i="16"/>
  <c r="S130" i="16"/>
  <c r="Z322" i="16"/>
  <c r="AB166" i="16"/>
  <c r="X331" i="16"/>
  <c r="S84" i="16"/>
  <c r="P291" i="16"/>
  <c r="S60" i="16"/>
  <c r="W300" i="16"/>
  <c r="Q42" i="16"/>
  <c r="V89" i="16"/>
  <c r="N24" i="35"/>
  <c r="Y41" i="16"/>
  <c r="Z221" i="16"/>
  <c r="AB324" i="16"/>
  <c r="W194" i="16"/>
  <c r="P330" i="16"/>
  <c r="V82" i="16"/>
  <c r="L315" i="16"/>
  <c r="N69" i="16"/>
  <c r="AA70" i="16"/>
  <c r="N264" i="16"/>
  <c r="E19" i="35"/>
  <c r="W231" i="16"/>
  <c r="V59" i="16"/>
  <c r="M269" i="16"/>
  <c r="W136" i="16"/>
  <c r="X189" i="16"/>
  <c r="L133" i="16"/>
  <c r="V54" i="16"/>
  <c r="D25" i="35"/>
  <c r="AB229" i="16"/>
  <c r="W232" i="16"/>
  <c r="P126" i="16"/>
  <c r="L38" i="16"/>
  <c r="P151" i="16"/>
  <c r="G4" i="35"/>
  <c r="Z157" i="16"/>
  <c r="P117" i="16"/>
  <c r="J16" i="35"/>
  <c r="AA71" i="16"/>
  <c r="G144" i="16"/>
  <c r="S239" i="16"/>
  <c r="Q5" i="16"/>
  <c r="V210" i="16"/>
  <c r="R304" i="16"/>
  <c r="Z115" i="16"/>
  <c r="L176" i="16"/>
  <c r="O58" i="16"/>
  <c r="W104" i="16"/>
  <c r="V80" i="16"/>
  <c r="P227" i="16"/>
  <c r="I7" i="21"/>
  <c r="S11" i="16"/>
  <c r="Z317" i="16"/>
  <c r="AA12" i="16"/>
  <c r="X240" i="16"/>
  <c r="Y8" i="16"/>
  <c r="N304" i="16"/>
  <c r="AA132" i="16"/>
  <c r="N79" i="16"/>
  <c r="G24" i="35"/>
  <c r="W92" i="16"/>
  <c r="Q217" i="16"/>
  <c r="AB85" i="16"/>
  <c r="AB102" i="16"/>
  <c r="N52" i="16"/>
  <c r="S202" i="16"/>
  <c r="O232" i="16"/>
  <c r="AA331" i="16"/>
  <c r="AA204" i="16"/>
  <c r="V69" i="16"/>
  <c r="X47" i="16"/>
  <c r="S243" i="16"/>
  <c r="M307" i="16"/>
  <c r="AB135" i="16"/>
  <c r="AB273" i="16"/>
  <c r="G52" i="16"/>
  <c r="W109" i="16"/>
  <c r="X38" i="16"/>
  <c r="G141" i="16"/>
  <c r="Y75" i="16"/>
  <c r="Z219" i="16"/>
  <c r="R68" i="16"/>
  <c r="AB223" i="16"/>
  <c r="S112" i="16"/>
  <c r="S220" i="16"/>
  <c r="L33" i="35"/>
  <c r="R245" i="16"/>
  <c r="L306" i="16"/>
  <c r="R54" i="16"/>
  <c r="R5" i="16"/>
  <c r="O148" i="16"/>
  <c r="K4" i="35"/>
  <c r="W54" i="16"/>
  <c r="AB89" i="16"/>
  <c r="X219" i="16"/>
  <c r="AB20" i="16"/>
  <c r="E20" i="35"/>
  <c r="R187" i="16"/>
  <c r="Y329" i="16"/>
  <c r="Q6" i="16"/>
  <c r="D15" i="35"/>
  <c r="K8" i="35"/>
  <c r="P159" i="16"/>
  <c r="AA276" i="16"/>
  <c r="AB271" i="16"/>
  <c r="AB172" i="16"/>
  <c r="V96" i="16"/>
  <c r="Y162" i="16"/>
  <c r="W27" i="16"/>
  <c r="Q8" i="16"/>
  <c r="X223" i="16"/>
  <c r="M15" i="16"/>
  <c r="Q4" i="16"/>
  <c r="M111" i="16"/>
  <c r="S240" i="16"/>
  <c r="M5" i="16"/>
  <c r="P246" i="16"/>
  <c r="W35" i="16"/>
  <c r="L21" i="16"/>
  <c r="P50" i="16"/>
  <c r="Y168" i="16"/>
  <c r="L56" i="16"/>
  <c r="F6" i="21"/>
  <c r="S253" i="16"/>
  <c r="R36" i="16"/>
  <c r="O290" i="16"/>
  <c r="M56" i="16"/>
  <c r="AB149" i="16"/>
  <c r="L161" i="16"/>
  <c r="G239" i="16"/>
  <c r="W36" i="16"/>
  <c r="O70" i="16"/>
  <c r="Q299" i="16"/>
  <c r="G12" i="35"/>
  <c r="V169" i="16"/>
  <c r="W312" i="16"/>
  <c r="Z55" i="16"/>
  <c r="G330" i="16"/>
  <c r="Q16" i="16"/>
  <c r="Z17" i="16"/>
  <c r="P134" i="16"/>
  <c r="F37" i="21"/>
  <c r="I5" i="35"/>
  <c r="J12" i="35"/>
  <c r="V295" i="16"/>
  <c r="P324" i="16"/>
  <c r="Z144" i="16"/>
  <c r="S233" i="16"/>
  <c r="AB287" i="16"/>
  <c r="G184" i="16"/>
  <c r="G225" i="16"/>
  <c r="I3" i="21"/>
  <c r="G53" i="16"/>
  <c r="Y269" i="16"/>
  <c r="S277" i="16"/>
  <c r="R158" i="16"/>
  <c r="G14" i="35"/>
  <c r="Z122" i="16"/>
  <c r="AA165" i="16"/>
  <c r="Q271" i="16"/>
  <c r="V259" i="16"/>
  <c r="AA5" i="16"/>
  <c r="X69" i="16"/>
  <c r="V149" i="16"/>
  <c r="W283" i="16"/>
  <c r="P136" i="16"/>
  <c r="W118" i="16"/>
  <c r="X254" i="16"/>
  <c r="L123" i="16"/>
  <c r="L261" i="16"/>
  <c r="M86" i="16"/>
  <c r="Z121" i="16"/>
  <c r="N273" i="16"/>
  <c r="V320" i="16"/>
  <c r="Q150" i="16"/>
  <c r="AB270" i="16"/>
  <c r="AA200" i="16"/>
  <c r="V158" i="16"/>
  <c r="Y47" i="16"/>
  <c r="M241" i="16"/>
  <c r="X226" i="16"/>
  <c r="P294" i="16"/>
  <c r="D13" i="35"/>
  <c r="AB100" i="16"/>
  <c r="X72" i="16"/>
  <c r="O108" i="16"/>
  <c r="G323" i="16"/>
  <c r="X313" i="16"/>
  <c r="P188" i="16"/>
  <c r="I41" i="21"/>
  <c r="AA277" i="16"/>
  <c r="F28" i="35"/>
  <c r="N331" i="16"/>
  <c r="S128" i="16"/>
  <c r="L75" i="16"/>
  <c r="R197" i="16"/>
  <c r="G12" i="21"/>
  <c r="R264" i="16"/>
  <c r="Q300" i="16"/>
  <c r="P99" i="16"/>
  <c r="AB120" i="16"/>
  <c r="Q128" i="16"/>
  <c r="O120" i="16"/>
  <c r="G183" i="16"/>
  <c r="M20" i="16"/>
  <c r="V195" i="16"/>
  <c r="AA113" i="16"/>
  <c r="K30" i="35"/>
  <c r="L230" i="16"/>
  <c r="S31" i="16"/>
  <c r="X278" i="16"/>
  <c r="AB114" i="16"/>
  <c r="V325" i="16"/>
  <c r="G126" i="16"/>
  <c r="M206" i="16"/>
  <c r="I22" i="21"/>
  <c r="Y119" i="16"/>
  <c r="P5" i="16"/>
  <c r="Q213" i="16"/>
  <c r="G113" i="16"/>
  <c r="Y48" i="16"/>
  <c r="W75" i="16"/>
  <c r="AB123" i="16"/>
  <c r="R150" i="16"/>
  <c r="O279" i="16"/>
  <c r="N65" i="16"/>
  <c r="P190" i="16"/>
  <c r="M17" i="16"/>
  <c r="X333" i="16"/>
  <c r="F8" i="35"/>
  <c r="AA100" i="16"/>
  <c r="Z173" i="16"/>
  <c r="N318" i="16"/>
  <c r="AA214" i="16"/>
  <c r="S167" i="16"/>
  <c r="M20" i="35"/>
  <c r="G20" i="35"/>
  <c r="R180" i="16"/>
  <c r="AB211" i="16"/>
  <c r="O64" i="16"/>
  <c r="G221" i="16"/>
  <c r="Q153" i="16"/>
  <c r="Q113" i="16"/>
  <c r="D21" i="35"/>
  <c r="AB219" i="16"/>
  <c r="W173" i="16"/>
  <c r="AA67" i="16"/>
  <c r="F7" i="35"/>
  <c r="V250" i="16"/>
  <c r="S91" i="16"/>
  <c r="Y290" i="16"/>
  <c r="Z311" i="16"/>
  <c r="R64" i="16"/>
  <c r="Q236" i="16"/>
  <c r="AB216" i="16"/>
  <c r="X37" i="16"/>
  <c r="Q157" i="16"/>
  <c r="O238" i="16"/>
  <c r="M91" i="16"/>
  <c r="G96" i="16"/>
  <c r="W258" i="16"/>
  <c r="AA92" i="16"/>
  <c r="Q93" i="16"/>
  <c r="AB91" i="16"/>
  <c r="S305" i="16"/>
  <c r="M87" i="16"/>
  <c r="M257" i="16"/>
  <c r="M159" i="16"/>
  <c r="AB109" i="16"/>
  <c r="X131" i="16"/>
  <c r="O3" i="16"/>
  <c r="W82" i="16"/>
  <c r="Q138" i="16"/>
  <c r="AB64" i="16"/>
  <c r="L59" i="16"/>
  <c r="AB133" i="16"/>
  <c r="P114" i="16"/>
  <c r="X253" i="16"/>
  <c r="AA316" i="16"/>
  <c r="V180" i="16"/>
  <c r="R184" i="16"/>
  <c r="R107" i="16"/>
  <c r="L28" i="35"/>
  <c r="AA24" i="16"/>
  <c r="AB48" i="16"/>
  <c r="S106" i="16"/>
  <c r="AB284" i="16"/>
  <c r="M291" i="16"/>
  <c r="W263" i="16"/>
  <c r="AB283" i="16"/>
  <c r="Y280" i="16"/>
  <c r="P120" i="16"/>
  <c r="V141" i="16"/>
  <c r="K10" i="21"/>
  <c r="N188" i="16"/>
  <c r="Q180" i="16"/>
  <c r="AB165" i="16"/>
  <c r="L250" i="16"/>
  <c r="H40" i="21"/>
  <c r="R223" i="16"/>
  <c r="S275" i="16"/>
  <c r="P180" i="16"/>
  <c r="D10" i="21"/>
  <c r="P35" i="16"/>
  <c r="R296" i="16"/>
  <c r="N16" i="35"/>
  <c r="N13" i="16"/>
  <c r="S281" i="16"/>
  <c r="Z189" i="16"/>
  <c r="AB168" i="16"/>
  <c r="Y146" i="16"/>
  <c r="F31" i="35"/>
  <c r="R38" i="16"/>
  <c r="V116" i="16"/>
  <c r="O41" i="16"/>
  <c r="E18" i="35"/>
  <c r="O18" i="16"/>
  <c r="AB151" i="16"/>
  <c r="Q135" i="16"/>
  <c r="AB144" i="16"/>
  <c r="Y271" i="16"/>
  <c r="M151" i="16"/>
  <c r="N261" i="16"/>
  <c r="Y201" i="16"/>
  <c r="I6" i="21"/>
  <c r="X177" i="16"/>
  <c r="W188" i="16"/>
  <c r="Z110" i="16"/>
  <c r="S13" i="16"/>
  <c r="S148" i="16"/>
  <c r="W254" i="16"/>
  <c r="R323" i="16"/>
  <c r="Z125" i="16"/>
  <c r="O7" i="16"/>
  <c r="W51" i="16"/>
  <c r="K9" i="21"/>
  <c r="X152" i="16"/>
  <c r="J26" i="35"/>
  <c r="L206" i="16"/>
  <c r="N81" i="16"/>
  <c r="Q104" i="16"/>
  <c r="H9" i="21"/>
  <c r="S271" i="16"/>
  <c r="X23" i="16"/>
  <c r="Q203" i="16"/>
  <c r="M73" i="16"/>
  <c r="AA101" i="16"/>
  <c r="AA25" i="16"/>
  <c r="M309" i="16"/>
  <c r="AB58" i="16"/>
  <c r="M279" i="16"/>
  <c r="K28" i="35"/>
  <c r="AB163" i="16"/>
  <c r="G29" i="21"/>
  <c r="AB200" i="16"/>
  <c r="Q29" i="16"/>
  <c r="Z178" i="16"/>
  <c r="X201" i="16"/>
  <c r="D6" i="35"/>
  <c r="O177" i="16"/>
  <c r="AB248" i="16"/>
  <c r="AB323" i="16"/>
  <c r="M125" i="16"/>
  <c r="N310" i="16"/>
  <c r="N180" i="16"/>
  <c r="P37" i="16"/>
  <c r="O299" i="16"/>
  <c r="V167" i="16"/>
  <c r="N21" i="35"/>
  <c r="AB112" i="16"/>
  <c r="I5" i="21"/>
  <c r="S326" i="16"/>
  <c r="R191" i="16"/>
  <c r="V75" i="16"/>
  <c r="P319" i="16"/>
  <c r="P310" i="16"/>
  <c r="R91" i="16"/>
  <c r="V120" i="16"/>
  <c r="S26" i="16"/>
  <c r="AA246" i="16"/>
  <c r="G207" i="16"/>
  <c r="Y129" i="16"/>
  <c r="G203" i="16"/>
  <c r="AB36" i="16"/>
  <c r="V215" i="16"/>
  <c r="M158" i="16"/>
  <c r="Y42" i="16"/>
  <c r="L199" i="16"/>
  <c r="M163" i="16"/>
  <c r="V154" i="16"/>
  <c r="P193" i="16"/>
  <c r="P129" i="16"/>
  <c r="M288" i="16"/>
  <c r="D14" i="35"/>
  <c r="S219" i="16"/>
  <c r="Q280" i="16"/>
  <c r="W228" i="16"/>
  <c r="AA134" i="16"/>
  <c r="Y260" i="16"/>
  <c r="N94" i="16"/>
  <c r="G259" i="16"/>
  <c r="Y118" i="16"/>
  <c r="AB129" i="16"/>
  <c r="Q184" i="16"/>
  <c r="V232" i="16"/>
  <c r="X181" i="16"/>
  <c r="P170" i="16"/>
  <c r="S268" i="16"/>
  <c r="S20" i="16"/>
  <c r="N165" i="16"/>
  <c r="O149" i="16"/>
  <c r="I12" i="35"/>
  <c r="P150" i="16"/>
  <c r="AB322" i="16"/>
  <c r="L223" i="16"/>
  <c r="L268" i="16"/>
  <c r="P4" i="16"/>
  <c r="Z82" i="16"/>
  <c r="P331" i="16"/>
  <c r="V85" i="16"/>
  <c r="S64" i="16"/>
  <c r="Y137" i="16"/>
  <c r="W250" i="16"/>
  <c r="M116" i="16"/>
  <c r="X4" i="16"/>
  <c r="L7" i="35"/>
  <c r="Z23" i="16"/>
  <c r="N50" i="16"/>
  <c r="N158" i="16"/>
  <c r="N31" i="16"/>
  <c r="H25" i="35"/>
  <c r="AA69" i="16"/>
  <c r="AB167" i="16"/>
  <c r="M104" i="16"/>
  <c r="P199" i="16"/>
  <c r="N279" i="16"/>
  <c r="P295" i="16"/>
  <c r="M25" i="35"/>
  <c r="X68" i="16"/>
  <c r="AA295" i="16"/>
  <c r="Z268" i="16"/>
  <c r="P280" i="16"/>
  <c r="O327" i="16"/>
  <c r="AA41" i="16"/>
  <c r="P329" i="16"/>
  <c r="W307" i="16"/>
  <c r="AB72" i="16"/>
  <c r="P48" i="16"/>
  <c r="W261" i="16"/>
  <c r="V328" i="16"/>
  <c r="R224" i="16"/>
  <c r="Q287" i="16"/>
  <c r="S21" i="16"/>
  <c r="V326" i="16"/>
  <c r="Y89" i="16"/>
  <c r="R303" i="16"/>
  <c r="R329" i="16"/>
  <c r="N305" i="16"/>
  <c r="P168" i="16"/>
  <c r="Y237" i="16"/>
  <c r="V293" i="16"/>
  <c r="AA47" i="16"/>
  <c r="G24" i="21"/>
  <c r="O72" i="16"/>
  <c r="N15" i="35"/>
  <c r="V28" i="16"/>
  <c r="V15" i="16"/>
  <c r="Z299" i="16"/>
  <c r="G40" i="16"/>
  <c r="K32" i="21"/>
  <c r="H15" i="21"/>
  <c r="N282" i="16"/>
  <c r="AA33" i="16"/>
  <c r="W4" i="16"/>
  <c r="AB118" i="16"/>
  <c r="P153" i="16"/>
  <c r="X163" i="16"/>
  <c r="K30" i="21"/>
  <c r="L264" i="16"/>
  <c r="G27" i="21"/>
  <c r="F5" i="35"/>
  <c r="I28" i="21"/>
  <c r="S57" i="16"/>
  <c r="E17" i="35"/>
  <c r="Y52" i="16"/>
  <c r="N12" i="16"/>
  <c r="P242" i="16"/>
  <c r="F23" i="35"/>
  <c r="Z59" i="16"/>
  <c r="N9" i="16"/>
  <c r="G72" i="16"/>
  <c r="L189" i="16"/>
  <c r="S37" i="16"/>
  <c r="X169" i="16"/>
  <c r="R278" i="16"/>
  <c r="V219" i="16"/>
  <c r="Y259" i="16"/>
  <c r="S166" i="16"/>
  <c r="N191" i="16"/>
  <c r="I19" i="21"/>
  <c r="P154" i="16"/>
  <c r="Z226" i="16"/>
  <c r="G99" i="16"/>
  <c r="W299" i="16"/>
  <c r="Y251" i="16"/>
  <c r="M106" i="16"/>
  <c r="O50" i="16"/>
  <c r="G105" i="16"/>
  <c r="G274" i="16"/>
  <c r="V246" i="16"/>
  <c r="P218" i="16"/>
  <c r="AB226" i="16"/>
  <c r="P135" i="16"/>
  <c r="W163" i="16"/>
  <c r="Y245" i="16"/>
  <c r="Y273" i="16"/>
  <c r="M24" i="35"/>
  <c r="G219" i="16"/>
  <c r="Q161" i="16"/>
  <c r="S222" i="16"/>
  <c r="O83" i="16"/>
  <c r="Q163" i="16"/>
  <c r="AB292" i="16"/>
  <c r="S289" i="16"/>
  <c r="AB235" i="16"/>
  <c r="Z4" i="16"/>
  <c r="J31" i="35"/>
  <c r="AB130" i="16"/>
  <c r="W119" i="16"/>
  <c r="Z271" i="16"/>
  <c r="N71" i="16"/>
  <c r="P138" i="16"/>
  <c r="N134" i="16"/>
  <c r="O80" i="16"/>
  <c r="G213" i="16"/>
  <c r="AB312" i="16"/>
  <c r="R258" i="16"/>
  <c r="O9" i="16"/>
  <c r="X173" i="16"/>
  <c r="N20" i="16"/>
  <c r="AA282" i="16"/>
  <c r="Z129" i="16"/>
  <c r="L11" i="35"/>
  <c r="S310" i="16"/>
  <c r="AB13" i="16"/>
  <c r="X144" i="16"/>
  <c r="Q219" i="16"/>
  <c r="E6" i="35"/>
  <c r="AB215" i="16"/>
  <c r="R109" i="16"/>
  <c r="N153" i="16"/>
  <c r="L127" i="16"/>
  <c r="D28" i="21"/>
  <c r="V318" i="16"/>
  <c r="P106" i="16"/>
  <c r="L91" i="16"/>
  <c r="F21" i="21"/>
  <c r="Y255" i="16"/>
  <c r="O129" i="16"/>
  <c r="L74" i="16"/>
  <c r="P220" i="16"/>
  <c r="Q333" i="16"/>
  <c r="X262" i="16"/>
  <c r="W127" i="16"/>
  <c r="Q283" i="16"/>
  <c r="E26" i="35"/>
  <c r="O127" i="16"/>
  <c r="AB87" i="16"/>
  <c r="V166" i="16"/>
  <c r="Q293" i="16"/>
  <c r="H26" i="35"/>
  <c r="S165" i="16"/>
  <c r="S198" i="16"/>
  <c r="Z329" i="16"/>
  <c r="W296" i="16"/>
  <c r="W259" i="16"/>
  <c r="R201" i="16"/>
  <c r="Y307" i="16"/>
  <c r="P301" i="16"/>
  <c r="M53" i="16"/>
  <c r="S226" i="16"/>
  <c r="S38" i="16"/>
  <c r="X125" i="16"/>
  <c r="Y3" i="16"/>
  <c r="Z50" i="16"/>
  <c r="G108" i="16"/>
  <c r="O270" i="16"/>
  <c r="W275" i="16"/>
  <c r="Y36" i="16"/>
  <c r="K24" i="35"/>
  <c r="AA164" i="16"/>
  <c r="N267" i="16"/>
  <c r="M10" i="16"/>
  <c r="W171" i="16"/>
  <c r="O166" i="16"/>
  <c r="G283" i="16"/>
  <c r="X326" i="16"/>
  <c r="S175" i="16"/>
  <c r="Q249" i="16"/>
  <c r="Y215" i="16"/>
  <c r="L95" i="16"/>
  <c r="R79" i="16"/>
  <c r="N27" i="35"/>
  <c r="V95" i="16"/>
  <c r="S65" i="16"/>
  <c r="V129" i="16"/>
  <c r="Z95" i="16"/>
  <c r="Z19" i="16"/>
  <c r="Z191" i="16"/>
  <c r="AA142" i="16"/>
  <c r="Q11" i="16"/>
  <c r="AB95" i="16"/>
  <c r="G76" i="16"/>
  <c r="G230" i="16"/>
  <c r="S257" i="16"/>
  <c r="Z64" i="16"/>
  <c r="X176" i="16"/>
  <c r="N138" i="16"/>
  <c r="V234" i="16"/>
  <c r="R26" i="16"/>
  <c r="AB288" i="16"/>
  <c r="D8" i="35"/>
  <c r="I10" i="21"/>
  <c r="J9" i="35"/>
  <c r="L19" i="35"/>
  <c r="X227" i="16"/>
  <c r="AB230" i="16"/>
  <c r="Y286" i="16"/>
  <c r="Y205" i="16"/>
  <c r="Y169" i="16"/>
  <c r="G296" i="16"/>
  <c r="AB69" i="16"/>
  <c r="L76" i="16"/>
  <c r="AB327" i="16"/>
  <c r="AB142" i="16"/>
  <c r="W147" i="16"/>
  <c r="K7" i="35"/>
  <c r="G34" i="21"/>
  <c r="AA64" i="16"/>
  <c r="P217" i="16"/>
  <c r="AA114" i="16"/>
  <c r="S319" i="16"/>
  <c r="O151" i="16"/>
  <c r="P100" i="16"/>
  <c r="P237" i="16"/>
  <c r="E4" i="35"/>
  <c r="V261" i="16"/>
  <c r="V333" i="16"/>
  <c r="M280" i="16"/>
  <c r="K12" i="21"/>
  <c r="S260" i="16"/>
  <c r="S78" i="16"/>
  <c r="Z215" i="16"/>
  <c r="Y253" i="16"/>
  <c r="X298" i="16"/>
  <c r="R284" i="16"/>
  <c r="N3" i="35"/>
  <c r="S143" i="16"/>
  <c r="W134" i="16"/>
  <c r="W139" i="16"/>
  <c r="W319" i="16"/>
  <c r="H31" i="21"/>
  <c r="G136" i="16"/>
  <c r="M273" i="16"/>
  <c r="N218" i="16"/>
  <c r="L132" i="16"/>
  <c r="N77" i="16"/>
  <c r="Q237" i="16"/>
  <c r="L185" i="16"/>
  <c r="Y71" i="16"/>
  <c r="D17" i="21"/>
  <c r="V218" i="16"/>
  <c r="Q204" i="16"/>
  <c r="P274" i="16"/>
  <c r="R221" i="16"/>
  <c r="M265" i="16"/>
  <c r="P247" i="16"/>
  <c r="L128" i="16"/>
  <c r="Y49" i="16"/>
  <c r="G228" i="16"/>
  <c r="Z236" i="16"/>
  <c r="X33" i="16"/>
  <c r="L15" i="35"/>
  <c r="V22" i="16"/>
  <c r="S211" i="16"/>
  <c r="AB4" i="16"/>
  <c r="E25" i="35"/>
  <c r="O204" i="16"/>
  <c r="G30" i="21"/>
  <c r="M193" i="16"/>
  <c r="AB75" i="16"/>
  <c r="Z142" i="16"/>
  <c r="AB317" i="16"/>
  <c r="N324" i="16"/>
  <c r="Y126" i="16"/>
  <c r="E28" i="35"/>
  <c r="G9" i="16"/>
  <c r="AB195" i="16"/>
  <c r="X216" i="16"/>
  <c r="L109" i="16"/>
  <c r="S264" i="16"/>
  <c r="M44" i="16"/>
  <c r="D20" i="21"/>
  <c r="W179" i="16"/>
  <c r="W238" i="16"/>
  <c r="P223" i="16"/>
  <c r="W102" i="16"/>
  <c r="R227" i="16"/>
  <c r="S18" i="16"/>
  <c r="S241" i="16"/>
  <c r="P278" i="16"/>
  <c r="AA212" i="16"/>
  <c r="V105" i="16"/>
  <c r="I13" i="21"/>
  <c r="X25" i="16"/>
  <c r="L285" i="16"/>
  <c r="AA130" i="16"/>
  <c r="S203" i="16"/>
  <c r="V190" i="16"/>
  <c r="P38" i="16"/>
  <c r="M157" i="16"/>
  <c r="K5" i="35"/>
  <c r="G65" i="16"/>
  <c r="AB332" i="16"/>
  <c r="X328" i="16"/>
  <c r="P239" i="16"/>
  <c r="Y319" i="16"/>
  <c r="M332" i="16"/>
  <c r="S66" i="16"/>
  <c r="V35" i="16"/>
  <c r="M109" i="16"/>
  <c r="Q181" i="16"/>
  <c r="Q106" i="16"/>
  <c r="P147" i="16"/>
  <c r="Z288" i="16"/>
  <c r="G33" i="16"/>
  <c r="AA99" i="16"/>
  <c r="X303" i="16"/>
  <c r="M303" i="16"/>
  <c r="Y239" i="16"/>
  <c r="P267" i="16"/>
  <c r="O218" i="16"/>
  <c r="O309" i="16"/>
  <c r="V115" i="16"/>
  <c r="S230" i="16"/>
  <c r="L106" i="16"/>
  <c r="S279" i="16"/>
  <c r="H6" i="35"/>
  <c r="L138" i="16"/>
  <c r="Y51" i="16"/>
  <c r="M196" i="16"/>
  <c r="W168" i="16"/>
  <c r="AB92" i="16"/>
  <c r="L289" i="16"/>
  <c r="V308" i="16"/>
  <c r="AA245" i="16"/>
  <c r="L263" i="16"/>
  <c r="Q290" i="16"/>
  <c r="I9" i="35"/>
  <c r="N7" i="16"/>
  <c r="O57" i="16"/>
  <c r="L25" i="35"/>
  <c r="N103" i="16"/>
  <c r="Z68" i="16"/>
  <c r="Z241" i="16"/>
  <c r="G272" i="16"/>
  <c r="W294" i="16"/>
  <c r="H22" i="21"/>
  <c r="AB10" i="16"/>
  <c r="Z5" i="16"/>
  <c r="V243" i="16"/>
  <c r="E12" i="35"/>
  <c r="M310" i="16"/>
  <c r="G103" i="16"/>
  <c r="Y102" i="16"/>
  <c r="P104" i="16"/>
  <c r="O198" i="16"/>
  <c r="S123" i="16"/>
  <c r="O323" i="16"/>
  <c r="H34" i="35"/>
  <c r="M123" i="16"/>
  <c r="V14" i="16"/>
  <c r="G77" i="16"/>
  <c r="R37" i="16"/>
  <c r="N210" i="16"/>
  <c r="R318" i="16"/>
  <c r="Y91" i="16"/>
  <c r="Q24" i="16"/>
  <c r="Q178" i="16"/>
  <c r="R215" i="16"/>
  <c r="W111" i="16"/>
  <c r="W85" i="16"/>
  <c r="R75" i="16"/>
  <c r="P202" i="16"/>
  <c r="P56" i="16"/>
  <c r="O48" i="16"/>
  <c r="AA287" i="16"/>
  <c r="O224" i="16"/>
  <c r="Z111" i="16"/>
  <c r="Y39" i="16"/>
  <c r="Q327" i="16"/>
  <c r="F30" i="35"/>
  <c r="P7" i="16"/>
  <c r="G147" i="16"/>
  <c r="AA205" i="16"/>
  <c r="Z196" i="16"/>
  <c r="AA194" i="16"/>
  <c r="F7" i="21"/>
  <c r="AA151" i="16"/>
  <c r="K39" i="21"/>
  <c r="Y256" i="16"/>
  <c r="P326" i="16"/>
  <c r="G79" i="16"/>
  <c r="W60" i="16"/>
  <c r="H19" i="35"/>
  <c r="G267" i="16"/>
  <c r="AB176" i="16"/>
  <c r="V181" i="16"/>
  <c r="P200" i="16"/>
  <c r="R176" i="16"/>
  <c r="L259" i="16"/>
  <c r="X22" i="16"/>
  <c r="X295" i="16"/>
  <c r="Z249" i="16"/>
  <c r="Q279" i="16"/>
  <c r="G303" i="16"/>
  <c r="M150" i="16"/>
  <c r="M182" i="16"/>
  <c r="P71" i="16"/>
  <c r="W305" i="16"/>
  <c r="O47" i="16"/>
  <c r="R130" i="16"/>
  <c r="X162" i="16"/>
  <c r="R46" i="16"/>
  <c r="AB183" i="16"/>
  <c r="N230" i="16"/>
  <c r="R279" i="16"/>
  <c r="N277" i="16"/>
  <c r="N30" i="35"/>
  <c r="E29" i="35"/>
  <c r="G98" i="16"/>
  <c r="L248" i="16"/>
  <c r="AA235" i="16"/>
  <c r="W219" i="16"/>
  <c r="S25" i="16"/>
  <c r="X327" i="16"/>
  <c r="X266" i="16"/>
  <c r="Q170" i="16"/>
  <c r="L96" i="16"/>
  <c r="M195" i="16"/>
  <c r="Z323" i="16"/>
  <c r="N28" i="16"/>
  <c r="Q144" i="16"/>
  <c r="W12" i="16"/>
  <c r="G260" i="16"/>
  <c r="L36" i="16"/>
  <c r="AB170" i="16"/>
  <c r="N270" i="16"/>
  <c r="L239" i="16"/>
  <c r="W66" i="16"/>
  <c r="Q263" i="16"/>
  <c r="E33" i="35"/>
  <c r="AA262" i="16"/>
  <c r="AB213" i="16"/>
  <c r="AB136" i="16"/>
  <c r="H10" i="21"/>
  <c r="M255" i="16"/>
  <c r="R94" i="16"/>
  <c r="S150" i="16"/>
  <c r="Y311" i="16"/>
  <c r="S24" i="16"/>
  <c r="L18" i="35"/>
  <c r="X257" i="16"/>
  <c r="AA305" i="16"/>
  <c r="R188" i="16"/>
  <c r="L178" i="16"/>
  <c r="AB255" i="16"/>
  <c r="L24" i="16"/>
  <c r="F34" i="35"/>
  <c r="AB28" i="16"/>
  <c r="R160" i="16"/>
  <c r="M41" i="16"/>
  <c r="Y195" i="16"/>
  <c r="I21" i="21"/>
  <c r="L92" i="16"/>
  <c r="V53" i="16"/>
  <c r="O256" i="16"/>
  <c r="Z91" i="16"/>
  <c r="G193" i="16"/>
  <c r="Y114" i="16"/>
  <c r="N289" i="16"/>
  <c r="Z263" i="16"/>
  <c r="L4" i="35"/>
  <c r="Q50" i="16"/>
  <c r="O257" i="16"/>
  <c r="X39" i="16"/>
  <c r="G38" i="21"/>
  <c r="AB11" i="16"/>
  <c r="Z77" i="16"/>
  <c r="R228" i="16"/>
  <c r="Z294" i="16"/>
  <c r="V125" i="16"/>
  <c r="W172" i="16"/>
  <c r="Q273" i="16"/>
  <c r="G295" i="16"/>
  <c r="P91" i="16"/>
  <c r="R116" i="16"/>
  <c r="AB24" i="16"/>
  <c r="V245" i="16"/>
  <c r="S332" i="16"/>
  <c r="AB162" i="16"/>
  <c r="O51" i="16"/>
  <c r="R163" i="16"/>
  <c r="X42" i="16"/>
  <c r="L103" i="16"/>
  <c r="Q166" i="16"/>
  <c r="N167" i="16"/>
  <c r="L245" i="16"/>
  <c r="V155" i="16"/>
  <c r="R14" i="16"/>
  <c r="X143" i="16"/>
  <c r="J5" i="35"/>
  <c r="X12" i="16"/>
  <c r="G134" i="16"/>
  <c r="N214" i="16"/>
  <c r="W203" i="16"/>
  <c r="W297" i="16"/>
  <c r="AA75" i="16"/>
  <c r="AA150" i="16"/>
  <c r="M34" i="16"/>
  <c r="AA121" i="16"/>
  <c r="G9" i="35"/>
  <c r="N72" i="16"/>
  <c r="N104" i="16"/>
  <c r="AB222" i="16"/>
  <c r="F14" i="35"/>
  <c r="N35" i="16"/>
  <c r="S306" i="16"/>
  <c r="Y291" i="16"/>
  <c r="S173" i="16"/>
  <c r="N263" i="16"/>
  <c r="P66" i="16"/>
  <c r="Z99" i="16"/>
  <c r="P142" i="16"/>
  <c r="S273" i="16"/>
  <c r="Y174" i="16"/>
  <c r="I35" i="21"/>
  <c r="N99" i="16"/>
  <c r="Z326" i="16"/>
  <c r="Z61" i="16"/>
  <c r="W13" i="16"/>
  <c r="O314" i="16"/>
  <c r="G312" i="16"/>
  <c r="V296" i="16"/>
  <c r="N200" i="16"/>
  <c r="H32" i="35"/>
  <c r="AA261" i="16"/>
  <c r="P311" i="16"/>
  <c r="Q126" i="16"/>
  <c r="I21" i="35"/>
  <c r="AA127" i="16"/>
  <c r="X252" i="16"/>
  <c r="G82" i="16"/>
  <c r="V46" i="16"/>
  <c r="O267" i="16"/>
  <c r="O165" i="16"/>
  <c r="G129" i="16"/>
  <c r="Y122" i="16"/>
  <c r="Z87" i="16"/>
  <c r="AB187" i="16"/>
  <c r="M62" i="16"/>
  <c r="O144" i="16"/>
  <c r="G3" i="16"/>
  <c r="F20" i="21"/>
  <c r="L249" i="16"/>
  <c r="R27" i="16"/>
  <c r="M177" i="16"/>
  <c r="L89" i="16"/>
  <c r="H26" i="21"/>
  <c r="AB105" i="16"/>
  <c r="Q233" i="16"/>
  <c r="X178" i="16"/>
  <c r="AA21" i="16"/>
  <c r="AB269" i="16"/>
  <c r="G61" i="16"/>
  <c r="G128" i="16"/>
  <c r="O254" i="16"/>
  <c r="AB296" i="16"/>
  <c r="M315" i="16"/>
  <c r="S129" i="16"/>
  <c r="M218" i="16"/>
  <c r="O45" i="16"/>
  <c r="N183" i="16"/>
  <c r="AB274" i="16"/>
  <c r="Y305" i="16"/>
  <c r="AB137" i="16"/>
  <c r="G28" i="35"/>
  <c r="X117" i="16"/>
  <c r="W322" i="16"/>
  <c r="P26" i="16"/>
  <c r="AA80" i="16"/>
  <c r="AB101" i="16"/>
  <c r="R11" i="16"/>
  <c r="Q278" i="16"/>
  <c r="Y203" i="16"/>
  <c r="V12" i="16"/>
  <c r="V242" i="16"/>
  <c r="W65" i="16"/>
  <c r="Y323" i="16"/>
  <c r="S214" i="16"/>
  <c r="S22" i="16"/>
  <c r="V272" i="16"/>
  <c r="P241" i="16"/>
  <c r="M171" i="16"/>
  <c r="Z159" i="16"/>
  <c r="Y222" i="16"/>
  <c r="V48" i="16"/>
  <c r="N311" i="16"/>
  <c r="Z172" i="16"/>
  <c r="Z165" i="16"/>
  <c r="AB239" i="16"/>
  <c r="W167" i="16"/>
  <c r="S201" i="16"/>
  <c r="AA72" i="16"/>
  <c r="R61" i="16"/>
  <c r="N17" i="35"/>
  <c r="N120" i="16"/>
  <c r="S108" i="16"/>
  <c r="AB39" i="16"/>
  <c r="L152" i="16"/>
  <c r="AB318" i="16"/>
  <c r="O157" i="16"/>
  <c r="O219" i="16"/>
  <c r="W304" i="16"/>
  <c r="H10" i="35"/>
  <c r="M98" i="16"/>
  <c r="R324" i="16"/>
  <c r="V297" i="16"/>
  <c r="N269" i="16"/>
  <c r="X20" i="16"/>
  <c r="V114" i="16"/>
  <c r="G27" i="35"/>
  <c r="AB224" i="16"/>
  <c r="Z223" i="16"/>
  <c r="M3" i="16"/>
  <c r="L111" i="16"/>
  <c r="D15" i="21"/>
  <c r="N20" i="35"/>
  <c r="X188" i="16"/>
  <c r="N162" i="16"/>
  <c r="Q158" i="16"/>
  <c r="P328" i="16"/>
  <c r="Z283" i="16"/>
  <c r="Z88" i="16"/>
  <c r="AB193" i="16"/>
  <c r="Z289" i="16"/>
  <c r="Q84" i="16"/>
  <c r="W94" i="16"/>
  <c r="S52" i="16"/>
  <c r="Y7" i="16"/>
  <c r="L108" i="16"/>
  <c r="Z195" i="16"/>
  <c r="AA135" i="16"/>
  <c r="E23" i="35"/>
  <c r="Q325" i="16"/>
  <c r="AA290" i="16"/>
  <c r="X221" i="16"/>
  <c r="L104" i="16"/>
  <c r="Z75" i="16"/>
  <c r="S82" i="16"/>
  <c r="G161" i="16"/>
  <c r="S249" i="16"/>
  <c r="Z44" i="16"/>
  <c r="Q28" i="16"/>
  <c r="N60" i="16"/>
  <c r="E9" i="35"/>
  <c r="G250" i="16"/>
  <c r="M94" i="16"/>
  <c r="V192" i="16"/>
  <c r="O24" i="16"/>
  <c r="S19" i="16"/>
  <c r="S71" i="16"/>
  <c r="P309" i="16"/>
  <c r="AA292" i="16"/>
  <c r="S238" i="16"/>
  <c r="D17" i="35"/>
  <c r="O17" i="16"/>
  <c r="W97" i="16"/>
  <c r="AB280" i="16"/>
  <c r="S236" i="16"/>
  <c r="M105" i="16"/>
  <c r="O276" i="16"/>
  <c r="W198" i="16"/>
  <c r="O60" i="16"/>
  <c r="X153" i="16"/>
  <c r="S228" i="16"/>
  <c r="W274" i="16"/>
  <c r="X249" i="16"/>
  <c r="Q314" i="16"/>
  <c r="Z267" i="16"/>
  <c r="G116" i="16"/>
  <c r="R270" i="16"/>
  <c r="Q52" i="16"/>
  <c r="M156" i="16"/>
  <c r="P231" i="16"/>
  <c r="S188" i="16"/>
  <c r="X166" i="16"/>
  <c r="AB56" i="16"/>
  <c r="M198" i="16"/>
  <c r="F13" i="21"/>
  <c r="AB265" i="16"/>
  <c r="P228" i="16"/>
  <c r="W161" i="16"/>
  <c r="L226" i="16"/>
  <c r="R73" i="16"/>
  <c r="Q168" i="16"/>
  <c r="S115" i="16"/>
  <c r="L257" i="16"/>
  <c r="O296" i="16"/>
  <c r="O284" i="16"/>
  <c r="W144" i="16"/>
  <c r="Z330" i="16"/>
  <c r="D37" i="21"/>
  <c r="X192" i="16"/>
  <c r="X248" i="16"/>
  <c r="K6" i="35"/>
  <c r="L175" i="16"/>
  <c r="AB186" i="16"/>
  <c r="P187" i="16"/>
  <c r="N9" i="35"/>
  <c r="L291" i="16"/>
  <c r="P62" i="16"/>
  <c r="N14" i="16"/>
  <c r="R20" i="16"/>
  <c r="R18" i="16"/>
  <c r="N56" i="16"/>
  <c r="X97" i="16"/>
  <c r="M199" i="16"/>
  <c r="N243" i="16"/>
  <c r="S39" i="16"/>
  <c r="F6" i="35"/>
  <c r="Z155" i="16"/>
  <c r="S28" i="16"/>
  <c r="Y270" i="16"/>
  <c r="N216" i="16"/>
  <c r="L116" i="16"/>
  <c r="L67" i="16"/>
  <c r="G137" i="16"/>
  <c r="AB21" i="16"/>
  <c r="M78" i="16"/>
  <c r="AB241" i="16"/>
  <c r="Z270" i="16"/>
  <c r="AB16" i="16"/>
  <c r="O195" i="16"/>
  <c r="Q174" i="16"/>
  <c r="M324" i="16"/>
  <c r="P131" i="16"/>
  <c r="N332" i="16"/>
  <c r="P30" i="16"/>
  <c r="H9" i="35"/>
  <c r="W49" i="16"/>
  <c r="G189" i="16"/>
  <c r="N36" i="16"/>
  <c r="O111" i="16"/>
  <c r="W209" i="16"/>
  <c r="Z234" i="16"/>
  <c r="Q254" i="16"/>
  <c r="AA37" i="16"/>
  <c r="Z302" i="16"/>
  <c r="G168" i="16"/>
  <c r="G19" i="16"/>
  <c r="O128" i="16"/>
  <c r="S83" i="16"/>
  <c r="I24" i="35"/>
  <c r="W64" i="16"/>
  <c r="V315" i="16"/>
  <c r="O300" i="16"/>
  <c r="N265" i="16"/>
  <c r="X53" i="16"/>
  <c r="W128" i="16"/>
  <c r="W112" i="16"/>
  <c r="K27" i="21"/>
  <c r="N47" i="16"/>
  <c r="G158" i="16"/>
  <c r="S333" i="16"/>
  <c r="Q228" i="16"/>
  <c r="N115" i="16"/>
  <c r="AA195" i="16"/>
  <c r="Q145" i="16"/>
  <c r="V288" i="16"/>
  <c r="S14" i="16"/>
  <c r="S99" i="16"/>
  <c r="S161" i="16"/>
  <c r="R260" i="16"/>
  <c r="W3" i="16"/>
  <c r="O286" i="16"/>
  <c r="AB119" i="16"/>
  <c r="M316" i="16"/>
  <c r="AB253" i="16"/>
  <c r="R198" i="16"/>
  <c r="Q306" i="16"/>
  <c r="Q311" i="16"/>
  <c r="W32" i="16"/>
  <c r="S17" i="16"/>
  <c r="Q332" i="16"/>
  <c r="N18" i="35"/>
  <c r="Z134" i="16"/>
  <c r="N274" i="16"/>
  <c r="V183" i="16"/>
  <c r="S94" i="16"/>
  <c r="N123" i="16"/>
  <c r="D26" i="35"/>
  <c r="M112" i="16"/>
  <c r="M12" i="35"/>
  <c r="H7" i="35"/>
  <c r="V204" i="16"/>
  <c r="V207" i="16"/>
  <c r="AA94" i="16"/>
  <c r="Z148" i="16"/>
  <c r="W21" i="16"/>
  <c r="G307" i="16"/>
  <c r="Z300" i="16"/>
  <c r="N14" i="35"/>
  <c r="R146" i="16"/>
  <c r="V178" i="16"/>
  <c r="V322" i="16"/>
  <c r="Q60" i="16"/>
  <c r="M179" i="16"/>
  <c r="N207" i="16"/>
  <c r="S320" i="16"/>
  <c r="S137" i="16"/>
  <c r="M197" i="16"/>
  <c r="O96" i="16"/>
  <c r="W313" i="16"/>
  <c r="M284" i="16"/>
  <c r="S105" i="16"/>
  <c r="Y225" i="16"/>
  <c r="W266" i="16"/>
  <c r="P176" i="16"/>
  <c r="W130" i="16"/>
  <c r="Y175" i="16"/>
  <c r="R203" i="16"/>
  <c r="O88" i="16"/>
  <c r="P183" i="16"/>
  <c r="O34" i="16"/>
  <c r="X307" i="16"/>
  <c r="V112" i="16"/>
  <c r="H5" i="21"/>
  <c r="L221" i="16"/>
  <c r="P317" i="16"/>
  <c r="G78" i="16"/>
  <c r="Y178" i="16"/>
  <c r="O228" i="16"/>
  <c r="X305" i="16"/>
  <c r="L184" i="16"/>
  <c r="X180" i="16"/>
  <c r="O170" i="16"/>
  <c r="AB175" i="16"/>
  <c r="N147" i="16"/>
  <c r="L255" i="16"/>
  <c r="L307" i="16"/>
  <c r="H4" i="21"/>
  <c r="L46" i="16"/>
  <c r="O175" i="16"/>
  <c r="F40" i="21"/>
  <c r="O227" i="16"/>
  <c r="G135" i="16"/>
  <c r="R301" i="16"/>
  <c r="O260" i="16"/>
  <c r="Y263" i="16"/>
  <c r="R85" i="16"/>
  <c r="N234" i="16"/>
  <c r="L312" i="16"/>
  <c r="S187" i="16"/>
  <c r="Y6" i="16"/>
  <c r="M219" i="16"/>
  <c r="N129" i="16"/>
  <c r="V133" i="16"/>
  <c r="N22" i="16"/>
  <c r="AA26" i="16"/>
  <c r="Y327" i="16"/>
  <c r="W90" i="16"/>
  <c r="V257" i="16"/>
  <c r="O217" i="16"/>
  <c r="X290" i="16"/>
  <c r="G160" i="16"/>
  <c r="Q152" i="16"/>
  <c r="L119" i="16"/>
  <c r="Y193" i="16"/>
  <c r="O156" i="16"/>
  <c r="W39" i="16"/>
  <c r="G31" i="21"/>
  <c r="W213" i="16"/>
  <c r="N102" i="16"/>
  <c r="N128" i="16"/>
  <c r="X237" i="16"/>
  <c r="P13" i="16"/>
  <c r="X321" i="16"/>
  <c r="K6" i="21"/>
  <c r="R143" i="16"/>
  <c r="Q298" i="16"/>
  <c r="G35" i="21"/>
  <c r="Y90" i="16"/>
  <c r="N24" i="16"/>
  <c r="R106" i="16"/>
  <c r="P89" i="16"/>
  <c r="O264" i="16"/>
  <c r="W180" i="16"/>
  <c r="Y93" i="16"/>
  <c r="Z214" i="16"/>
  <c r="L331" i="16"/>
  <c r="X310" i="16"/>
  <c r="X301" i="16"/>
  <c r="Y232" i="16"/>
  <c r="Z51" i="16"/>
  <c r="L198" i="16"/>
  <c r="O85" i="16"/>
  <c r="Q94" i="16"/>
  <c r="G51" i="16"/>
  <c r="AA320" i="16"/>
  <c r="M132" i="16"/>
  <c r="O15" i="16"/>
  <c r="O43" i="16"/>
  <c r="N23" i="35"/>
  <c r="Y44" i="16"/>
  <c r="N19" i="35"/>
  <c r="W197" i="16"/>
  <c r="G310" i="16"/>
  <c r="W195" i="16"/>
  <c r="X297" i="16"/>
  <c r="G8" i="16"/>
  <c r="R185" i="16"/>
  <c r="V230" i="16"/>
  <c r="N236" i="16"/>
  <c r="N40" i="16"/>
  <c r="L34" i="16"/>
  <c r="F25" i="21"/>
  <c r="O208" i="16"/>
  <c r="X187" i="16"/>
  <c r="X292" i="16"/>
  <c r="O310" i="16"/>
  <c r="Q322" i="16"/>
  <c r="N93" i="16"/>
  <c r="G217" i="16"/>
  <c r="P58" i="16"/>
  <c r="V13" i="16"/>
  <c r="N132" i="16"/>
  <c r="X89" i="16"/>
  <c r="V177" i="16"/>
  <c r="V301" i="16"/>
  <c r="Z199" i="16"/>
  <c r="O226" i="16"/>
  <c r="R280" i="16"/>
  <c r="V175" i="16"/>
  <c r="L149" i="16"/>
  <c r="G31" i="16"/>
  <c r="L105" i="16"/>
  <c r="Q134" i="16"/>
  <c r="W57" i="16"/>
  <c r="W45" i="16"/>
  <c r="M97" i="16"/>
  <c r="O134" i="16"/>
  <c r="AA137" i="16"/>
  <c r="X209" i="16"/>
  <c r="Z97" i="16"/>
  <c r="Q297" i="16"/>
  <c r="Y109" i="16"/>
  <c r="R172" i="16"/>
  <c r="Y224" i="16"/>
  <c r="W18" i="16"/>
  <c r="P112" i="16"/>
  <c r="Q209" i="16"/>
  <c r="L10" i="16"/>
  <c r="W321" i="16"/>
  <c r="V146" i="16"/>
  <c r="F4" i="35"/>
  <c r="R218" i="16"/>
  <c r="R66" i="16"/>
  <c r="F33" i="21"/>
  <c r="P165" i="16"/>
  <c r="G25" i="35"/>
  <c r="M81" i="16"/>
  <c r="M27" i="16"/>
  <c r="Q173" i="16"/>
  <c r="M243" i="16"/>
  <c r="G214" i="16"/>
  <c r="V108" i="16"/>
  <c r="D23" i="21"/>
  <c r="L65" i="16"/>
  <c r="Z274" i="16"/>
  <c r="W110" i="16"/>
  <c r="L148" i="16"/>
  <c r="Q255" i="16"/>
  <c r="L64" i="16"/>
  <c r="AB30" i="16"/>
  <c r="Y309" i="16"/>
  <c r="N238" i="16"/>
  <c r="Z296" i="16"/>
  <c r="P52" i="16"/>
  <c r="L179" i="16"/>
  <c r="Y11" i="16"/>
  <c r="P139" i="16"/>
  <c r="AA274" i="16"/>
  <c r="G331" i="16"/>
  <c r="G324" i="16"/>
  <c r="Q189" i="16"/>
  <c r="AA157" i="16"/>
  <c r="AA202" i="16"/>
  <c r="P265" i="16"/>
  <c r="AA120" i="16"/>
  <c r="O230" i="16"/>
  <c r="V58" i="16"/>
  <c r="N330" i="16"/>
  <c r="P24" i="16"/>
  <c r="W25" i="16"/>
  <c r="Q328" i="16"/>
  <c r="O155" i="16"/>
  <c r="AA196" i="16"/>
  <c r="V209" i="16"/>
  <c r="G328" i="16"/>
  <c r="AA153" i="16"/>
  <c r="W220" i="16"/>
  <c r="P88" i="16"/>
  <c r="X3" i="16"/>
  <c r="L171" i="16"/>
  <c r="L11" i="16"/>
  <c r="S67" i="16"/>
  <c r="F29" i="35"/>
  <c r="AA107" i="16"/>
  <c r="Y184" i="16"/>
  <c r="P146" i="16"/>
  <c r="S194" i="16"/>
  <c r="Y261" i="16"/>
  <c r="X93" i="16"/>
  <c r="W59" i="16"/>
  <c r="M69" i="16"/>
  <c r="V306" i="16"/>
  <c r="G36" i="16"/>
  <c r="S298" i="16"/>
  <c r="G316" i="16"/>
  <c r="M75" i="16"/>
  <c r="S325" i="16"/>
  <c r="H23" i="21"/>
  <c r="Y131" i="16"/>
  <c r="N252" i="16"/>
  <c r="Q99" i="16"/>
  <c r="Y155" i="16"/>
  <c r="Y87" i="16"/>
  <c r="X196" i="16"/>
  <c r="Y154" i="16"/>
  <c r="Q196" i="16"/>
  <c r="N280" i="16"/>
  <c r="P133" i="16"/>
  <c r="N16" i="16"/>
  <c r="G12" i="16"/>
  <c r="Z239" i="16"/>
  <c r="AA123" i="16"/>
  <c r="X26" i="16"/>
  <c r="V311" i="16"/>
  <c r="G83" i="16"/>
  <c r="G75" i="16"/>
  <c r="G71" i="16"/>
  <c r="W24" i="16"/>
  <c r="AA9" i="16"/>
  <c r="R101" i="16"/>
  <c r="Q36" i="16"/>
  <c r="L141" i="16"/>
  <c r="G299" i="16"/>
  <c r="X98" i="16"/>
  <c r="M50" i="16"/>
  <c r="M237" i="16"/>
  <c r="L4" i="16"/>
  <c r="O193" i="16"/>
  <c r="O277" i="16"/>
  <c r="G88" i="16"/>
  <c r="O326" i="16"/>
  <c r="Z22" i="16"/>
  <c r="O239" i="16"/>
  <c r="Z29" i="16"/>
  <c r="M45" i="16"/>
  <c r="AA158" i="16"/>
  <c r="N185" i="16"/>
  <c r="Y187" i="16"/>
  <c r="G106" i="16"/>
  <c r="H20" i="21"/>
  <c r="R7" i="16"/>
  <c r="I28" i="35"/>
  <c r="G58" i="16"/>
  <c r="AA184" i="16"/>
  <c r="Q7" i="16"/>
  <c r="Z297" i="16"/>
  <c r="G4" i="21"/>
  <c r="W40" i="16"/>
  <c r="G179" i="16"/>
  <c r="G198" i="16"/>
  <c r="N201" i="16"/>
  <c r="Y85" i="16"/>
  <c r="Q208" i="16"/>
  <c r="M226" i="16"/>
  <c r="P162" i="16"/>
  <c r="N44" i="16"/>
  <c r="W287" i="16"/>
  <c r="N248" i="16"/>
  <c r="P259" i="16"/>
  <c r="Z21" i="16"/>
  <c r="Q81" i="16"/>
  <c r="P78" i="16"/>
  <c r="Y145" i="16"/>
  <c r="M202" i="16"/>
  <c r="M210" i="16"/>
  <c r="R266" i="16"/>
  <c r="AA263" i="16"/>
  <c r="O12" i="16"/>
  <c r="V113" i="16"/>
  <c r="G100" i="16"/>
  <c r="AA7" i="16"/>
  <c r="G16" i="16"/>
  <c r="G97" i="16"/>
  <c r="W308" i="16"/>
  <c r="W200" i="16"/>
  <c r="M290" i="16"/>
  <c r="AA311" i="16"/>
  <c r="R165" i="16"/>
  <c r="V221" i="16"/>
  <c r="G155" i="16"/>
  <c r="Z306" i="16"/>
  <c r="X270" i="16"/>
  <c r="AB159" i="16"/>
  <c r="N181" i="16"/>
  <c r="R287" i="16"/>
  <c r="X289" i="16"/>
  <c r="V188" i="16"/>
  <c r="AA106" i="16"/>
  <c r="P323" i="16"/>
  <c r="Y216" i="16"/>
  <c r="O44" i="16"/>
  <c r="L187" i="16"/>
  <c r="AA329" i="16"/>
  <c r="N247" i="16"/>
  <c r="W93" i="16"/>
  <c r="R45" i="16"/>
  <c r="AA181" i="16"/>
  <c r="M192" i="16"/>
  <c r="G62" i="16"/>
  <c r="AA190" i="16"/>
  <c r="N137" i="16"/>
  <c r="N177" i="16"/>
  <c r="G25" i="21"/>
  <c r="L77" i="16"/>
  <c r="P292" i="16"/>
  <c r="AA6" i="16"/>
  <c r="Z10" i="16"/>
  <c r="G279" i="16"/>
  <c r="H14" i="21"/>
  <c r="P34" i="16"/>
  <c r="Y79" i="16"/>
  <c r="L20" i="16"/>
  <c r="N18" i="16"/>
  <c r="Y132" i="16"/>
  <c r="V253" i="16"/>
  <c r="P172" i="16"/>
  <c r="M28" i="16"/>
  <c r="R147" i="16"/>
  <c r="M252" i="16"/>
  <c r="P123" i="16"/>
  <c r="M298" i="16"/>
  <c r="N296" i="16"/>
  <c r="H13" i="21"/>
  <c r="L121" i="16"/>
  <c r="G45" i="16"/>
  <c r="Y106" i="16"/>
  <c r="Z273" i="16"/>
  <c r="L154" i="16"/>
  <c r="W190" i="16"/>
  <c r="Q188" i="16"/>
  <c r="G117" i="16"/>
  <c r="D25" i="21"/>
  <c r="N190" i="16"/>
  <c r="Y297" i="16"/>
  <c r="Z216" i="16"/>
  <c r="D34" i="21"/>
  <c r="G270" i="16"/>
  <c r="V37" i="16"/>
  <c r="Z192" i="16"/>
  <c r="M160" i="16"/>
  <c r="W242" i="16"/>
  <c r="R326" i="16"/>
  <c r="G20" i="16"/>
  <c r="V122" i="16"/>
  <c r="Z230" i="16"/>
  <c r="M48" i="16"/>
  <c r="Y217" i="16"/>
  <c r="L169" i="16"/>
  <c r="P257" i="16"/>
  <c r="P43" i="16"/>
  <c r="D32" i="21"/>
  <c r="W269" i="16"/>
  <c r="R23" i="16"/>
  <c r="R83" i="16"/>
  <c r="R271" i="16"/>
  <c r="O221" i="16"/>
  <c r="O67" i="16"/>
  <c r="M122" i="16"/>
  <c r="Q265" i="16"/>
  <c r="Z104" i="16"/>
  <c r="P325" i="16"/>
  <c r="O112" i="16"/>
  <c r="Y242" i="16"/>
  <c r="N295" i="16"/>
  <c r="R316" i="16"/>
  <c r="X151" i="16"/>
  <c r="Z24" i="16"/>
  <c r="Y134" i="16"/>
  <c r="Y136" i="16"/>
  <c r="Q102" i="16"/>
  <c r="X107" i="16"/>
  <c r="X35" i="16"/>
  <c r="Y315" i="16"/>
  <c r="W135" i="16"/>
  <c r="AA46" i="16"/>
  <c r="L294" i="16"/>
  <c r="P290" i="16"/>
  <c r="V279" i="16"/>
  <c r="R307" i="16"/>
  <c r="AA32" i="16"/>
  <c r="V161" i="16"/>
  <c r="Z13" i="16"/>
  <c r="M329" i="16"/>
  <c r="W286" i="16"/>
  <c r="W143" i="16"/>
  <c r="G313" i="16"/>
  <c r="R232" i="16"/>
  <c r="O184" i="16"/>
  <c r="V118" i="16"/>
  <c r="Y9" i="16"/>
  <c r="Y180" i="16"/>
  <c r="X120" i="16"/>
  <c r="R115" i="16"/>
  <c r="N260" i="16"/>
  <c r="N74" i="16"/>
  <c r="M55" i="16"/>
  <c r="Q275" i="16"/>
  <c r="P225" i="16"/>
  <c r="Y196" i="16"/>
  <c r="X330" i="16"/>
  <c r="V107" i="16"/>
  <c r="Y285" i="16"/>
  <c r="P230" i="16"/>
  <c r="N144" i="16"/>
  <c r="W289" i="16"/>
  <c r="L197" i="16"/>
  <c r="P155" i="16"/>
  <c r="N89" i="16"/>
  <c r="G56" i="16"/>
  <c r="G247" i="16"/>
  <c r="P45" i="16"/>
  <c r="M58" i="16"/>
  <c r="R155" i="16"/>
  <c r="N172" i="16"/>
  <c r="L211" i="16"/>
  <c r="Q216" i="16"/>
  <c r="Y166" i="16"/>
  <c r="K38" i="21"/>
  <c r="R98" i="16"/>
  <c r="M83" i="16"/>
  <c r="P173" i="16"/>
  <c r="I23" i="21"/>
  <c r="AA208" i="16"/>
  <c r="X161" i="16"/>
  <c r="V62" i="16"/>
  <c r="V220" i="16"/>
  <c r="V33" i="16"/>
  <c r="AA49" i="16"/>
  <c r="O225" i="16"/>
  <c r="O97" i="16"/>
  <c r="H7" i="21"/>
  <c r="Y241" i="16"/>
  <c r="H24" i="21"/>
  <c r="Q182" i="16"/>
  <c r="AA172" i="16"/>
  <c r="O206" i="16"/>
  <c r="J7" i="21"/>
  <c r="Z114" i="16"/>
  <c r="M96" i="16"/>
  <c r="M225" i="16"/>
  <c r="M51" i="16"/>
  <c r="Q281" i="16"/>
  <c r="N78" i="16"/>
  <c r="R234" i="16"/>
  <c r="O214" i="16"/>
  <c r="L9" i="16"/>
  <c r="Y233" i="16"/>
  <c r="H34" i="21"/>
  <c r="Y230" i="16"/>
  <c r="M267" i="16"/>
  <c r="N285" i="16"/>
  <c r="Q37" i="16"/>
  <c r="G231" i="16"/>
  <c r="L201" i="16"/>
  <c r="Z304" i="16"/>
  <c r="F36" i="21"/>
  <c r="W114" i="16"/>
  <c r="O268" i="16"/>
  <c r="V300" i="16"/>
  <c r="G276" i="16"/>
  <c r="AA250" i="16"/>
  <c r="V199" i="16"/>
  <c r="X218" i="16"/>
  <c r="V134" i="16"/>
  <c r="W185" i="16"/>
  <c r="Z128" i="16"/>
  <c r="P235" i="16"/>
  <c r="Z137" i="16"/>
  <c r="Z53" i="16"/>
  <c r="G243" i="16"/>
  <c r="AA55" i="16"/>
  <c r="Q193" i="16"/>
  <c r="N178" i="16"/>
  <c r="G63" i="16"/>
  <c r="G309" i="16"/>
  <c r="L60" i="16"/>
  <c r="O321" i="16"/>
  <c r="F38" i="21"/>
  <c r="O130" i="16"/>
  <c r="AA148" i="16"/>
  <c r="P198" i="16"/>
  <c r="Z331" i="16"/>
  <c r="Z92" i="16"/>
  <c r="K11" i="35"/>
  <c r="G138" i="16"/>
  <c r="W100" i="16"/>
  <c r="X183" i="16"/>
  <c r="V104" i="16"/>
  <c r="M174" i="16"/>
  <c r="Y77" i="16"/>
  <c r="Q140" i="16"/>
  <c r="X88" i="16"/>
  <c r="AA215" i="16"/>
  <c r="V249" i="16"/>
  <c r="P72" i="16"/>
  <c r="M326" i="16"/>
  <c r="R30" i="16"/>
  <c r="N92" i="16"/>
  <c r="N161" i="16"/>
  <c r="Z174" i="16"/>
  <c r="Q288" i="16"/>
  <c r="R40" i="16"/>
  <c r="Z212" i="16"/>
  <c r="G22" i="16"/>
  <c r="P105" i="16"/>
  <c r="Z286" i="16"/>
  <c r="X214" i="16"/>
  <c r="M263" i="16"/>
  <c r="L278" i="16"/>
  <c r="G123" i="16"/>
  <c r="H16" i="21"/>
  <c r="J11" i="21"/>
  <c r="W53" i="16"/>
  <c r="M155" i="16"/>
  <c r="Y56" i="16"/>
  <c r="K29" i="21"/>
  <c r="N19" i="16"/>
  <c r="AA177" i="16"/>
  <c r="L107" i="16"/>
  <c r="W142" i="16"/>
  <c r="O93" i="16"/>
  <c r="M119" i="16"/>
  <c r="Q149" i="16"/>
  <c r="V24" i="16"/>
  <c r="J10" i="21"/>
  <c r="F29" i="21"/>
  <c r="X194" i="16"/>
  <c r="Y84" i="16"/>
  <c r="L262" i="16"/>
  <c r="N30" i="16"/>
  <c r="Y189" i="16"/>
  <c r="Q313" i="16"/>
  <c r="Y308" i="16"/>
  <c r="M145" i="16"/>
  <c r="O136" i="16"/>
  <c r="P18" i="16"/>
  <c r="P107" i="16"/>
  <c r="N229" i="16"/>
  <c r="R135" i="16"/>
  <c r="H24" i="35"/>
  <c r="R81" i="16"/>
  <c r="Q185" i="16"/>
  <c r="M166" i="16"/>
  <c r="Q12" i="16"/>
  <c r="O324" i="16"/>
  <c r="AA256" i="16"/>
  <c r="V4" i="16"/>
  <c r="G226" i="16"/>
  <c r="P264" i="16"/>
  <c r="L58" i="16"/>
  <c r="X263" i="16"/>
  <c r="AA223" i="16"/>
  <c r="L183" i="16"/>
  <c r="X96" i="16"/>
  <c r="L188" i="16"/>
  <c r="G167" i="16"/>
  <c r="R22" i="16"/>
  <c r="G80" i="16"/>
  <c r="V185" i="16"/>
  <c r="O42" i="16"/>
  <c r="AA315" i="16"/>
  <c r="P3" i="16"/>
  <c r="P115" i="16"/>
  <c r="AB266" i="16"/>
  <c r="P76" i="16"/>
  <c r="Q162" i="16"/>
  <c r="Z76" i="16"/>
  <c r="Q64" i="16"/>
  <c r="V289" i="16"/>
  <c r="AA166" i="16"/>
  <c r="X299" i="16"/>
  <c r="Q109" i="16"/>
  <c r="N116" i="16"/>
  <c r="Y300" i="16"/>
  <c r="O98" i="16"/>
  <c r="G186" i="16"/>
  <c r="D31" i="21"/>
  <c r="Q59" i="16"/>
  <c r="O304" i="16"/>
  <c r="N150" i="16"/>
  <c r="D3" i="21"/>
  <c r="M268" i="16"/>
  <c r="M93" i="16"/>
  <c r="N249" i="16"/>
  <c r="N4" i="16"/>
  <c r="M320" i="16"/>
  <c r="AA178" i="16"/>
  <c r="Q284" i="16"/>
  <c r="L93" i="16"/>
  <c r="X197" i="16"/>
  <c r="R263" i="16"/>
  <c r="X224" i="16"/>
  <c r="P92" i="16"/>
  <c r="G301" i="16"/>
  <c r="O251" i="16"/>
  <c r="Y161" i="16"/>
  <c r="M276" i="16"/>
  <c r="R293" i="16"/>
  <c r="N198" i="16"/>
  <c r="P254" i="16"/>
  <c r="AA62" i="16"/>
  <c r="R140" i="16"/>
  <c r="Y164" i="16"/>
  <c r="V76" i="16"/>
  <c r="G200" i="16"/>
  <c r="W126" i="16"/>
  <c r="P41" i="16"/>
  <c r="S55" i="16"/>
  <c r="X312" i="16"/>
  <c r="AA251" i="16"/>
  <c r="Y104" i="16"/>
  <c r="R229" i="16"/>
  <c r="Y61" i="16"/>
  <c r="Q205" i="16"/>
  <c r="G118" i="16"/>
  <c r="N141" i="16"/>
  <c r="O150" i="16"/>
  <c r="R285" i="16"/>
  <c r="Z171" i="16"/>
  <c r="Y141" i="16"/>
  <c r="G242" i="16"/>
  <c r="R72" i="16"/>
  <c r="Q75" i="16"/>
  <c r="W133" i="16"/>
  <c r="AA210" i="16"/>
  <c r="L272" i="16"/>
  <c r="R96" i="16"/>
  <c r="L85" i="16"/>
  <c r="Q285" i="16"/>
  <c r="L33" i="16"/>
  <c r="N179" i="16"/>
  <c r="X34" i="16"/>
  <c r="Q14" i="16"/>
  <c r="Y223" i="16"/>
  <c r="V162" i="16"/>
  <c r="AA301" i="16"/>
  <c r="R298" i="16"/>
  <c r="W73" i="16"/>
  <c r="O307" i="16"/>
  <c r="W278" i="16"/>
  <c r="Z229" i="16"/>
  <c r="O186" i="16"/>
  <c r="Q305" i="16"/>
  <c r="N211" i="16"/>
  <c r="L242" i="16"/>
  <c r="K4" i="21"/>
  <c r="M32" i="35"/>
  <c r="L118" i="16"/>
  <c r="AA176" i="16"/>
  <c r="AA56" i="16"/>
  <c r="X41" i="16"/>
  <c r="P248" i="16"/>
  <c r="G26" i="16"/>
  <c r="Q90" i="16"/>
  <c r="V264" i="16"/>
  <c r="Y26" i="16"/>
  <c r="R16" i="16"/>
  <c r="AA206" i="16"/>
  <c r="L156" i="16"/>
  <c r="X282" i="16"/>
  <c r="M234" i="16"/>
  <c r="AA118" i="16"/>
  <c r="V260" i="16"/>
  <c r="Z237" i="16"/>
  <c r="W140" i="16"/>
  <c r="AA226" i="16"/>
  <c r="X137" i="16"/>
  <c r="V171" i="16"/>
  <c r="M46" i="16"/>
  <c r="Y117" i="16"/>
  <c r="R200" i="16"/>
  <c r="W326" i="16"/>
  <c r="R211" i="16"/>
  <c r="Q88" i="16"/>
  <c r="V99" i="16"/>
  <c r="AB201" i="16"/>
  <c r="AA16" i="16"/>
  <c r="Q86" i="16"/>
  <c r="G6" i="21"/>
  <c r="Q97" i="16"/>
  <c r="O114" i="16"/>
  <c r="AB303" i="16"/>
  <c r="W310" i="16"/>
  <c r="L298" i="16"/>
  <c r="W191" i="16"/>
  <c r="V73" i="16"/>
  <c r="I12" i="21"/>
  <c r="V224" i="16"/>
  <c r="Q194" i="16"/>
  <c r="Z71" i="16"/>
  <c r="P229" i="16"/>
  <c r="W120" i="16"/>
  <c r="W253" i="16"/>
  <c r="AB301" i="16"/>
  <c r="M221" i="16"/>
  <c r="Q98" i="16"/>
  <c r="L314" i="16"/>
  <c r="G277" i="16"/>
  <c r="Q85" i="16"/>
  <c r="Y198" i="16"/>
  <c r="M54" i="16"/>
  <c r="N113" i="16"/>
  <c r="O231" i="16"/>
  <c r="AA232" i="16"/>
  <c r="Y306" i="16"/>
  <c r="Q10" i="16"/>
  <c r="W116" i="16"/>
  <c r="H41" i="21"/>
  <c r="O320" i="16"/>
  <c r="N235" i="16"/>
  <c r="AA81" i="16"/>
  <c r="M43" i="16"/>
  <c r="V280" i="16"/>
  <c r="Y66" i="16"/>
  <c r="N186" i="16"/>
  <c r="H35" i="21"/>
  <c r="R114" i="16"/>
  <c r="R291" i="16"/>
  <c r="Y172" i="16"/>
  <c r="X184" i="16"/>
  <c r="AA129" i="16"/>
  <c r="P157" i="16"/>
  <c r="G326" i="16"/>
  <c r="Y70" i="16"/>
  <c r="W256" i="16"/>
  <c r="R300" i="16"/>
  <c r="G41" i="21"/>
  <c r="V136" i="16"/>
  <c r="W233" i="16"/>
  <c r="O145" i="16"/>
  <c r="P27" i="16"/>
  <c r="W333" i="16"/>
  <c r="O146" i="16"/>
  <c r="X139" i="16"/>
  <c r="Q41" i="16"/>
  <c r="G290" i="16"/>
  <c r="V56" i="16"/>
  <c r="V310" i="16"/>
  <c r="Y120" i="16"/>
  <c r="L172" i="16"/>
  <c r="M200" i="16"/>
  <c r="V330" i="16"/>
  <c r="O216" i="16"/>
  <c r="G291" i="16"/>
  <c r="P236" i="16"/>
  <c r="Q259" i="16"/>
  <c r="D6" i="21"/>
  <c r="AA333" i="16"/>
  <c r="Z139" i="16"/>
  <c r="M129" i="16"/>
  <c r="Q20" i="16"/>
  <c r="N37" i="16"/>
  <c r="R52" i="16"/>
  <c r="M60" i="16"/>
  <c r="AB225" i="16"/>
  <c r="Z225" i="16"/>
  <c r="AB188" i="16"/>
  <c r="Z35" i="16"/>
  <c r="L16" i="16"/>
  <c r="Z80" i="16"/>
  <c r="AA39" i="16"/>
  <c r="O242" i="16"/>
  <c r="Z33" i="16"/>
  <c r="AA52" i="16"/>
  <c r="P260" i="16"/>
  <c r="G46" i="16"/>
  <c r="M131" i="16"/>
  <c r="V138" i="16"/>
  <c r="L256" i="16"/>
  <c r="X114" i="16"/>
  <c r="N224" i="16"/>
  <c r="Z150" i="16"/>
  <c r="L258" i="16"/>
  <c r="Q289" i="16"/>
  <c r="M213" i="16"/>
  <c r="R62" i="16"/>
  <c r="V147" i="16"/>
  <c r="AA149" i="16"/>
  <c r="W270" i="16"/>
  <c r="X21" i="16"/>
  <c r="Z222" i="16"/>
  <c r="V329" i="16"/>
  <c r="X284" i="16"/>
  <c r="X5" i="16"/>
  <c r="O316" i="16"/>
  <c r="R194" i="16"/>
  <c r="G60" i="16"/>
  <c r="Q25" i="16"/>
  <c r="P253" i="16"/>
  <c r="K21" i="21"/>
  <c r="L244" i="16"/>
  <c r="F30" i="21"/>
  <c r="Z246" i="16"/>
  <c r="V142" i="16"/>
  <c r="R128" i="16"/>
  <c r="X217" i="16"/>
  <c r="O207" i="16"/>
  <c r="V201" i="16"/>
  <c r="AA170" i="16"/>
  <c r="Q302" i="16"/>
  <c r="G32" i="21"/>
  <c r="W162" i="16"/>
  <c r="L88" i="16"/>
  <c r="G109" i="16"/>
  <c r="W215" i="16"/>
  <c r="AA54" i="16"/>
  <c r="X55" i="16"/>
  <c r="H27" i="21"/>
  <c r="AA59" i="16"/>
  <c r="AA257" i="16"/>
  <c r="M77" i="16"/>
  <c r="Y4" i="16"/>
  <c r="R4" i="16"/>
  <c r="V203" i="16"/>
  <c r="AB107" i="16"/>
  <c r="G132" i="16"/>
  <c r="X82" i="16"/>
  <c r="Z204" i="16"/>
  <c r="M318" i="16"/>
  <c r="V19" i="16"/>
  <c r="N220" i="16"/>
  <c r="Q56" i="16"/>
  <c r="P332" i="16"/>
  <c r="Q53" i="16"/>
  <c r="L234" i="16"/>
  <c r="G266" i="16"/>
  <c r="M14" i="16"/>
  <c r="Y199" i="16"/>
  <c r="R286" i="16"/>
  <c r="G49" i="16"/>
  <c r="G66" i="16"/>
  <c r="R256" i="16"/>
  <c r="L270" i="16"/>
  <c r="AA147" i="16"/>
  <c r="AA236" i="16"/>
  <c r="AA209" i="16"/>
  <c r="W41" i="16"/>
  <c r="K26" i="35"/>
  <c r="Q198" i="16"/>
  <c r="G54" i="16"/>
  <c r="R47" i="16"/>
  <c r="L49" i="16"/>
  <c r="X8" i="16"/>
  <c r="Z3" i="16"/>
  <c r="W187" i="16"/>
  <c r="P87" i="16"/>
  <c r="X232" i="16"/>
  <c r="N292" i="16"/>
  <c r="O302" i="16"/>
  <c r="W329" i="16"/>
  <c r="Z94" i="16"/>
  <c r="N175" i="16"/>
  <c r="L167" i="16"/>
  <c r="K26" i="21"/>
  <c r="S74" i="16"/>
  <c r="G204" i="16"/>
  <c r="X145" i="16"/>
  <c r="M134" i="16"/>
  <c r="O81" i="16"/>
  <c r="O222" i="16"/>
  <c r="N143" i="16"/>
  <c r="O36" i="16"/>
  <c r="V20" i="16"/>
  <c r="Q253" i="16"/>
  <c r="P95" i="16"/>
  <c r="V165" i="16"/>
  <c r="L303" i="16"/>
  <c r="H38" i="21"/>
  <c r="G275" i="16"/>
  <c r="AA230" i="16"/>
  <c r="M323" i="16"/>
  <c r="X259" i="16"/>
  <c r="Y293" i="16"/>
  <c r="X49" i="16"/>
  <c r="R196" i="16"/>
  <c r="K25" i="35"/>
  <c r="Y150" i="16"/>
  <c r="Y58" i="16"/>
  <c r="Y274" i="16"/>
  <c r="L26" i="16"/>
  <c r="L27" i="16"/>
  <c r="R175" i="16"/>
  <c r="I33" i="21"/>
  <c r="N204" i="16"/>
  <c r="V208" i="16"/>
  <c r="Z140" i="16"/>
  <c r="G36" i="21"/>
  <c r="W71" i="16"/>
  <c r="P31" i="16"/>
  <c r="Z250" i="16"/>
  <c r="W330" i="16"/>
  <c r="N111" i="16"/>
  <c r="Q101" i="16"/>
  <c r="L98" i="16"/>
  <c r="L163" i="16"/>
  <c r="G41" i="16"/>
  <c r="N298" i="16"/>
  <c r="Q186" i="16"/>
  <c r="P94" i="16"/>
  <c r="AA28" i="16"/>
  <c r="AB236" i="16"/>
  <c r="W87" i="16"/>
  <c r="L144" i="16"/>
  <c r="Z259" i="16"/>
  <c r="Q69" i="16"/>
  <c r="AA307" i="16"/>
  <c r="O169" i="16"/>
  <c r="O27" i="16"/>
  <c r="W44" i="16"/>
  <c r="R39" i="16"/>
  <c r="V29" i="16"/>
  <c r="F16" i="21"/>
  <c r="X110" i="16"/>
  <c r="W241" i="16"/>
  <c r="W315" i="16"/>
  <c r="AA169" i="16"/>
  <c r="R141" i="16"/>
  <c r="X16" i="16"/>
  <c r="O269" i="16"/>
  <c r="R76" i="16"/>
  <c r="V71" i="16"/>
  <c r="R156" i="16"/>
  <c r="L202" i="16"/>
  <c r="R134" i="16"/>
  <c r="O259" i="16"/>
  <c r="O306" i="16"/>
  <c r="AA93" i="16"/>
  <c r="W69" i="16"/>
  <c r="M211" i="16"/>
  <c r="V27" i="16"/>
  <c r="G166" i="16"/>
  <c r="P14" i="16"/>
  <c r="Q329" i="16"/>
  <c r="Y325" i="16"/>
  <c r="N112" i="16"/>
  <c r="G281" i="16"/>
  <c r="G262" i="16"/>
  <c r="Y123" i="16"/>
  <c r="P17" i="16"/>
  <c r="Z103" i="16"/>
  <c r="AB309" i="16"/>
  <c r="W268" i="16"/>
  <c r="Z202" i="16"/>
  <c r="H33" i="21"/>
  <c r="W78" i="16"/>
  <c r="R294" i="16"/>
  <c r="N323" i="16"/>
  <c r="W43" i="16"/>
  <c r="Y312" i="16"/>
  <c r="X322" i="16"/>
  <c r="O84" i="16"/>
  <c r="Z318" i="16"/>
  <c r="J42" i="21"/>
  <c r="X215" i="16"/>
  <c r="M246" i="16"/>
  <c r="W257" i="16"/>
  <c r="P186" i="16"/>
  <c r="G177" i="16"/>
  <c r="M205" i="16"/>
  <c r="M247" i="16"/>
  <c r="O162" i="16"/>
  <c r="N118" i="16"/>
  <c r="Y320" i="16"/>
  <c r="R104" i="16"/>
  <c r="L296" i="16"/>
  <c r="L41" i="16"/>
  <c r="O89" i="16"/>
  <c r="W288" i="16"/>
  <c r="M260" i="16"/>
  <c r="O272" i="16"/>
  <c r="Z86" i="16"/>
  <c r="M7" i="16"/>
  <c r="G16" i="21"/>
  <c r="W33" i="16"/>
  <c r="R77" i="16"/>
  <c r="X175" i="16"/>
  <c r="P67" i="16"/>
  <c r="M249" i="16"/>
  <c r="P271" i="16"/>
  <c r="AA77" i="16"/>
  <c r="S168" i="16"/>
  <c r="Y82" i="16"/>
  <c r="P57" i="16"/>
  <c r="Q66" i="16"/>
  <c r="G253" i="16"/>
  <c r="N212" i="16"/>
  <c r="V294" i="16"/>
  <c r="Y99" i="16"/>
  <c r="O168" i="16"/>
  <c r="J4" i="21"/>
  <c r="O315" i="16"/>
  <c r="V182" i="16"/>
  <c r="M85" i="16"/>
  <c r="V198" i="16"/>
  <c r="Q212" i="16"/>
  <c r="R178" i="16"/>
  <c r="X288" i="16"/>
  <c r="X325" i="16"/>
  <c r="Q100" i="16"/>
  <c r="Y191" i="16"/>
  <c r="M115" i="16"/>
  <c r="P270" i="16"/>
  <c r="M233" i="16"/>
  <c r="G202" i="16"/>
  <c r="L135" i="16"/>
  <c r="Z43" i="16"/>
  <c r="W262" i="16"/>
  <c r="X79" i="16"/>
  <c r="W302" i="16"/>
  <c r="O139" i="16"/>
  <c r="O78" i="16"/>
  <c r="G302" i="16"/>
  <c r="R182" i="16"/>
  <c r="W81" i="16"/>
  <c r="L87" i="16"/>
  <c r="Q272" i="16"/>
  <c r="I15" i="21"/>
  <c r="X6" i="16"/>
  <c r="L66" i="16"/>
  <c r="O234" i="16"/>
  <c r="L97" i="16"/>
  <c r="N219" i="16"/>
  <c r="Z275" i="16"/>
  <c r="O19" i="16"/>
  <c r="N55" i="16"/>
  <c r="L209" i="16"/>
  <c r="L45" i="16"/>
  <c r="P55" i="16"/>
  <c r="M68" i="16"/>
  <c r="AA146" i="16"/>
  <c r="O287" i="16"/>
  <c r="Q202" i="16"/>
  <c r="N286" i="16"/>
  <c r="AA17" i="16"/>
  <c r="G111" i="16"/>
  <c r="G87" i="16"/>
  <c r="Y288" i="16"/>
  <c r="Q18" i="16"/>
  <c r="L101" i="16"/>
  <c r="AA112" i="16"/>
  <c r="Z257" i="16"/>
  <c r="X315" i="16"/>
  <c r="O202" i="16"/>
  <c r="Q33" i="16"/>
  <c r="M100" i="16"/>
  <c r="L17" i="35"/>
  <c r="P212" i="16"/>
  <c r="M64" i="16"/>
  <c r="L180" i="16"/>
  <c r="N21" i="16"/>
  <c r="M274" i="16"/>
  <c r="P85" i="16"/>
  <c r="N209" i="16"/>
  <c r="M88" i="16"/>
  <c r="R21" i="16"/>
  <c r="Z280" i="16"/>
  <c r="X276" i="16"/>
  <c r="Z242" i="16"/>
  <c r="Q199" i="16"/>
  <c r="Z253" i="16"/>
  <c r="S178" i="16"/>
  <c r="S152" i="16"/>
  <c r="R58" i="16"/>
  <c r="M168" i="16"/>
  <c r="G255" i="16"/>
  <c r="Z16" i="16"/>
  <c r="AA182" i="16"/>
  <c r="N213" i="16"/>
  <c r="Q159" i="16"/>
  <c r="O210" i="16"/>
  <c r="X101" i="16"/>
  <c r="Z8" i="16"/>
  <c r="AA313" i="16"/>
  <c r="L214" i="16"/>
  <c r="M29" i="16"/>
  <c r="Z7" i="16"/>
  <c r="G182" i="16"/>
  <c r="E22" i="35"/>
  <c r="R311" i="16"/>
  <c r="X59" i="16"/>
  <c r="N27" i="16"/>
  <c r="M118" i="16"/>
  <c r="Y28" i="16"/>
  <c r="N266" i="16"/>
  <c r="AA36" i="16"/>
  <c r="H19" i="21"/>
  <c r="G15" i="16"/>
  <c r="X7" i="16"/>
  <c r="O158" i="16"/>
  <c r="V205" i="16"/>
  <c r="AA97" i="16"/>
  <c r="Z231" i="16"/>
  <c r="AA330" i="16"/>
  <c r="Q330" i="16"/>
  <c r="N290" i="16"/>
  <c r="V66" i="16"/>
  <c r="P68" i="16"/>
  <c r="R297" i="16"/>
  <c r="N33" i="16"/>
  <c r="L232" i="16"/>
  <c r="W123" i="16"/>
  <c r="N152" i="16"/>
  <c r="M176" i="16"/>
  <c r="V9" i="16"/>
  <c r="Y202" i="16"/>
  <c r="V102" i="16"/>
  <c r="F14" i="21"/>
  <c r="G40" i="21"/>
  <c r="P268" i="16"/>
  <c r="P213" i="16"/>
  <c r="L130" i="16"/>
  <c r="P132" i="16"/>
  <c r="L217" i="16"/>
  <c r="X311" i="16"/>
  <c r="X293" i="16"/>
  <c r="M201" i="16"/>
  <c r="V307" i="16"/>
  <c r="N271" i="16"/>
  <c r="M42" i="16"/>
  <c r="V67" i="16"/>
  <c r="L28" i="16"/>
  <c r="N242" i="16"/>
  <c r="W34" i="16"/>
  <c r="Z116" i="16"/>
  <c r="AA308" i="16"/>
  <c r="O123" i="16"/>
  <c r="D14" i="21"/>
  <c r="Y15" i="16"/>
  <c r="L82" i="16"/>
  <c r="Z56" i="16"/>
  <c r="V248" i="16"/>
  <c r="O289" i="16"/>
  <c r="R153" i="16"/>
  <c r="X329" i="16"/>
  <c r="N73" i="16"/>
  <c r="G26" i="35"/>
  <c r="W182" i="16"/>
  <c r="L173" i="16"/>
  <c r="O11" i="16"/>
  <c r="N308" i="16"/>
  <c r="I3" i="35"/>
  <c r="Z65" i="16"/>
  <c r="M110" i="16"/>
  <c r="S184" i="16"/>
  <c r="Q241" i="16"/>
  <c r="N125" i="16"/>
  <c r="O330" i="16"/>
  <c r="O137" i="16"/>
  <c r="W230" i="16"/>
  <c r="N25" i="16"/>
  <c r="G188" i="16"/>
  <c r="V238" i="16"/>
  <c r="G287" i="16"/>
  <c r="O303" i="16"/>
  <c r="L316" i="16"/>
  <c r="M63" i="16"/>
  <c r="X15" i="16"/>
  <c r="Q308" i="16"/>
  <c r="F9" i="35"/>
  <c r="N237" i="16"/>
  <c r="G10" i="16"/>
  <c r="AA198" i="16"/>
  <c r="W113" i="16"/>
  <c r="M70" i="16"/>
  <c r="Z98" i="16"/>
  <c r="Y322" i="16"/>
  <c r="N256" i="16"/>
  <c r="R17" i="16"/>
  <c r="O213" i="16"/>
  <c r="X31" i="16"/>
  <c r="X160" i="16"/>
  <c r="G321" i="16"/>
  <c r="R242" i="16"/>
  <c r="Y153" i="16"/>
  <c r="P232" i="16"/>
  <c r="Z153" i="16"/>
  <c r="Y298" i="16"/>
  <c r="X51" i="16"/>
  <c r="AA44" i="16"/>
  <c r="N208" i="16"/>
  <c r="Q55" i="16"/>
  <c r="G35" i="16"/>
  <c r="Q51" i="16"/>
  <c r="N135" i="16"/>
  <c r="O52" i="16"/>
  <c r="Q44" i="16"/>
  <c r="O21" i="16"/>
  <c r="O297" i="16"/>
  <c r="R262" i="16"/>
  <c r="W76" i="16"/>
  <c r="M294" i="16"/>
  <c r="AA95" i="16"/>
  <c r="V314" i="16"/>
  <c r="Q245" i="16"/>
  <c r="AA252" i="16"/>
  <c r="O8" i="16"/>
  <c r="M59" i="16"/>
  <c r="Y163" i="16"/>
  <c r="L168" i="16"/>
  <c r="G153" i="16"/>
  <c r="AA297" i="16"/>
  <c r="Q307" i="16"/>
  <c r="Z38" i="16"/>
  <c r="P316" i="16"/>
  <c r="Y65" i="16"/>
  <c r="L62" i="16"/>
  <c r="V186" i="16"/>
  <c r="K14" i="21"/>
  <c r="R333" i="16"/>
  <c r="G127" i="16"/>
  <c r="Z63" i="16"/>
  <c r="P39" i="16"/>
  <c r="Q108" i="16"/>
  <c r="AA304" i="16"/>
  <c r="Z42" i="16"/>
  <c r="M47" i="16"/>
  <c r="R3" i="16"/>
  <c r="L136" i="16"/>
  <c r="AA173" i="16"/>
  <c r="P125" i="16"/>
  <c r="P118" i="16"/>
  <c r="Q187" i="16"/>
  <c r="W56" i="16"/>
  <c r="Z106" i="16"/>
  <c r="Q91" i="16"/>
  <c r="G199" i="16"/>
  <c r="X155" i="16"/>
  <c r="X48" i="16"/>
  <c r="V211" i="16"/>
  <c r="K40" i="21"/>
  <c r="G176" i="16"/>
  <c r="M25" i="16"/>
  <c r="AA237" i="16"/>
  <c r="W273" i="16"/>
  <c r="R235" i="16"/>
  <c r="R105" i="16"/>
  <c r="G26" i="21"/>
  <c r="K42" i="21"/>
  <c r="L275" i="16"/>
  <c r="P209" i="16"/>
  <c r="Q27" i="16"/>
  <c r="P258" i="16"/>
  <c r="L224" i="16"/>
  <c r="G14" i="16"/>
  <c r="W46" i="16"/>
  <c r="O163" i="16"/>
  <c r="X11" i="16"/>
  <c r="L309" i="16"/>
  <c r="G119" i="16"/>
  <c r="P238" i="16"/>
  <c r="Y247" i="16"/>
  <c r="Q107" i="16"/>
  <c r="G162" i="16"/>
  <c r="M80" i="16"/>
  <c r="O328" i="16"/>
  <c r="M144" i="16"/>
  <c r="X52" i="16"/>
  <c r="O54" i="16"/>
  <c r="AA183" i="16"/>
  <c r="N199" i="16"/>
  <c r="Z175" i="16"/>
  <c r="O115" i="16"/>
  <c r="AA228" i="16"/>
  <c r="AA233" i="16"/>
  <c r="M79" i="16"/>
  <c r="W265" i="16"/>
  <c r="L254" i="16"/>
  <c r="J36" i="21"/>
  <c r="P252" i="16"/>
  <c r="AA143" i="16"/>
  <c r="L6" i="16"/>
  <c r="AA213" i="16"/>
  <c r="O71" i="16"/>
  <c r="R70" i="16"/>
  <c r="Z240" i="16"/>
  <c r="Q118" i="16"/>
  <c r="G14" i="21"/>
  <c r="V262" i="16"/>
  <c r="Y210" i="16"/>
  <c r="D30" i="21"/>
  <c r="Q77" i="16"/>
  <c r="W166" i="16"/>
  <c r="H37" i="21"/>
  <c r="N86" i="16"/>
  <c r="L14" i="16"/>
  <c r="M138" i="16"/>
  <c r="Y86" i="16"/>
  <c r="M186" i="16"/>
  <c r="X116" i="16"/>
  <c r="M253" i="16"/>
  <c r="V65" i="16"/>
  <c r="R29" i="16"/>
  <c r="M133" i="16"/>
  <c r="X185" i="16"/>
  <c r="P303" i="16"/>
  <c r="W327" i="16"/>
  <c r="V159" i="16"/>
  <c r="V100" i="16"/>
  <c r="N84" i="16"/>
  <c r="O131" i="16"/>
  <c r="G181" i="16"/>
  <c r="Y324" i="16"/>
  <c r="Z105" i="16"/>
  <c r="N17" i="16"/>
  <c r="X200" i="16"/>
  <c r="M304" i="16"/>
  <c r="P122" i="16"/>
  <c r="F9" i="21"/>
  <c r="O29" i="16"/>
  <c r="M135" i="16"/>
  <c r="Y177" i="16"/>
  <c r="V16" i="16"/>
  <c r="Z89" i="16"/>
  <c r="P197" i="16"/>
  <c r="Y24" i="16"/>
  <c r="W165" i="16"/>
  <c r="Q215" i="16"/>
  <c r="R103" i="16"/>
  <c r="G18" i="16"/>
  <c r="V268" i="16"/>
  <c r="W311" i="16"/>
  <c r="X186" i="16"/>
  <c r="Z164" i="16"/>
  <c r="Z298" i="16"/>
  <c r="L37" i="16"/>
  <c r="P73" i="16"/>
  <c r="N245" i="16"/>
  <c r="AA66" i="16"/>
  <c r="O329" i="16"/>
  <c r="R241" i="16"/>
  <c r="V196" i="16"/>
  <c r="R243" i="16"/>
  <c r="O92" i="16"/>
  <c r="Y262" i="16"/>
  <c r="V94" i="16"/>
  <c r="V101" i="16"/>
  <c r="H18" i="21"/>
  <c r="W240" i="16"/>
  <c r="R13" i="16"/>
  <c r="W117" i="16"/>
  <c r="D41" i="21"/>
  <c r="AA155" i="16"/>
  <c r="O65" i="16"/>
  <c r="W42" i="16"/>
  <c r="Z37" i="16"/>
  <c r="M108" i="16"/>
  <c r="M172" i="16"/>
  <c r="M214" i="16"/>
  <c r="Y18" i="16"/>
  <c r="AA266" i="16"/>
  <c r="P262" i="16"/>
  <c r="W175" i="16"/>
  <c r="Z251" i="16"/>
  <c r="AA167" i="16"/>
  <c r="R213" i="16"/>
  <c r="V32" i="16"/>
  <c r="O172" i="16"/>
  <c r="X14" i="16"/>
  <c r="J31" i="21"/>
  <c r="X80" i="16"/>
  <c r="O325" i="16"/>
  <c r="N8" i="16"/>
  <c r="V276" i="16"/>
  <c r="V273" i="16"/>
  <c r="J33" i="21"/>
  <c r="V77" i="16"/>
  <c r="R31" i="16"/>
  <c r="P320" i="16"/>
  <c r="G264" i="16"/>
  <c r="G215" i="16"/>
  <c r="AA332" i="16"/>
  <c r="V302" i="16"/>
  <c r="O205" i="16"/>
  <c r="N142" i="16"/>
  <c r="R249" i="16"/>
  <c r="M311" i="16"/>
  <c r="G294" i="16"/>
  <c r="V163" i="16"/>
  <c r="L210" i="16"/>
  <c r="L19" i="16"/>
  <c r="V240" i="16"/>
  <c r="AA259" i="16"/>
  <c r="N225" i="16"/>
  <c r="X17" i="16"/>
  <c r="Q274" i="16"/>
  <c r="R119" i="16"/>
  <c r="X182" i="16"/>
  <c r="R248" i="16"/>
  <c r="Z333" i="16"/>
  <c r="L240" i="16"/>
  <c r="V79" i="16"/>
  <c r="Q133" i="16"/>
  <c r="O102" i="16"/>
  <c r="Z321" i="16"/>
  <c r="W131" i="16"/>
  <c r="AA68" i="16"/>
  <c r="W20" i="16"/>
  <c r="Y234" i="16"/>
  <c r="P333" i="16"/>
  <c r="R51" i="16"/>
  <c r="D13" i="21"/>
  <c r="G332" i="16"/>
  <c r="M278" i="16"/>
  <c r="Y211" i="16"/>
  <c r="N54" i="16"/>
  <c r="Z282" i="16"/>
  <c r="R322" i="16"/>
  <c r="N192" i="16"/>
  <c r="Z210" i="16"/>
  <c r="O117" i="16"/>
  <c r="Y179" i="16"/>
  <c r="N226" i="16"/>
  <c r="W221" i="16"/>
  <c r="R282" i="16"/>
  <c r="AA269" i="16"/>
  <c r="W211" i="16"/>
  <c r="V239" i="16"/>
  <c r="P250" i="16"/>
  <c r="Q110" i="16"/>
  <c r="Q268" i="16"/>
  <c r="W193" i="16"/>
  <c r="Y304" i="16"/>
  <c r="P23" i="16"/>
  <c r="O278" i="16"/>
  <c r="M231" i="16"/>
  <c r="R220" i="16"/>
  <c r="Z252" i="16"/>
  <c r="F28" i="21"/>
  <c r="L220" i="16"/>
  <c r="N106" i="16"/>
  <c r="M204" i="16"/>
  <c r="Q267" i="16"/>
  <c r="Y208" i="16"/>
  <c r="K7" i="21"/>
  <c r="R302" i="16"/>
  <c r="O249" i="16"/>
  <c r="L310" i="16"/>
  <c r="G150" i="16"/>
  <c r="W318" i="16"/>
  <c r="AA243" i="16"/>
  <c r="O194" i="16"/>
  <c r="N203" i="16"/>
  <c r="Y157" i="16"/>
  <c r="J41" i="21"/>
  <c r="V179" i="16"/>
  <c r="Y17" i="16"/>
  <c r="X203" i="16"/>
  <c r="Y60" i="16"/>
  <c r="M305" i="16"/>
  <c r="Y54" i="16"/>
  <c r="M107" i="16"/>
  <c r="L5" i="16"/>
  <c r="N258" i="16"/>
  <c r="Z9" i="16"/>
  <c r="AA18" i="16"/>
  <c r="P116" i="16"/>
  <c r="J13" i="21"/>
  <c r="L143" i="16"/>
  <c r="E11" i="35"/>
  <c r="R321" i="16"/>
  <c r="P312" i="16"/>
  <c r="D21" i="21"/>
  <c r="W248" i="16"/>
  <c r="X238" i="16"/>
  <c r="R118" i="16"/>
  <c r="P80" i="16"/>
  <c r="N157" i="16"/>
  <c r="Y37" i="16"/>
  <c r="M302" i="16"/>
  <c r="G288" i="16"/>
  <c r="W151" i="16"/>
  <c r="R257" i="16"/>
  <c r="Z310" i="16"/>
  <c r="R131" i="16"/>
  <c r="H21" i="21"/>
  <c r="M238" i="16"/>
  <c r="N171" i="16"/>
  <c r="M117" i="16"/>
  <c r="Y296" i="16"/>
  <c r="Z107" i="16"/>
  <c r="J25" i="21"/>
  <c r="M21" i="16"/>
  <c r="Z66" i="16"/>
  <c r="V6" i="16"/>
  <c r="M217" i="16"/>
  <c r="L297" i="16"/>
  <c r="O197" i="16"/>
  <c r="G163" i="16"/>
  <c r="W89" i="16"/>
  <c r="L191" i="16"/>
  <c r="N255" i="16"/>
  <c r="G95" i="16"/>
  <c r="G68" i="16"/>
  <c r="X168" i="16"/>
  <c r="Q266" i="16"/>
  <c r="G121" i="16"/>
  <c r="G6" i="16"/>
  <c r="P152" i="16"/>
  <c r="Q230" i="16"/>
  <c r="M325" i="16"/>
  <c r="Z41" i="16"/>
  <c r="Y35" i="16"/>
  <c r="AA65" i="16"/>
  <c r="L288" i="16"/>
  <c r="X149" i="16"/>
  <c r="P181" i="16"/>
  <c r="R86" i="16"/>
  <c r="X199" i="16"/>
  <c r="R236" i="16"/>
  <c r="X165" i="16"/>
  <c r="Y160" i="16"/>
  <c r="AA156" i="16"/>
  <c r="P6" i="16"/>
  <c r="M187" i="16"/>
  <c r="R164" i="16"/>
  <c r="Z39" i="16"/>
  <c r="M84" i="16"/>
  <c r="P251" i="16"/>
  <c r="V21" i="16"/>
  <c r="G30" i="16"/>
  <c r="AA171" i="16"/>
  <c r="N146" i="16"/>
  <c r="Y130" i="16"/>
  <c r="M188" i="16"/>
  <c r="W223" i="16"/>
  <c r="V269" i="16"/>
  <c r="AB180" i="16"/>
  <c r="L110" i="16"/>
  <c r="P222" i="16"/>
  <c r="P44" i="16"/>
  <c r="F25" i="35"/>
  <c r="L253" i="16"/>
  <c r="D40" i="21"/>
  <c r="X75" i="16"/>
  <c r="N76" i="16"/>
  <c r="N306" i="16"/>
  <c r="N315" i="16"/>
  <c r="Q68" i="16"/>
  <c r="P121" i="16"/>
  <c r="R214" i="16"/>
  <c r="Y244" i="16"/>
  <c r="AA283" i="16"/>
  <c r="V194" i="16"/>
  <c r="W328" i="16"/>
  <c r="Q324" i="16"/>
  <c r="M127" i="16"/>
  <c r="Z12" i="16"/>
  <c r="N164" i="16"/>
  <c r="F10" i="21"/>
  <c r="AA267" i="16"/>
  <c r="Y16" i="16"/>
  <c r="K15" i="21"/>
  <c r="X85" i="16"/>
  <c r="Z32" i="16"/>
  <c r="AB198" i="16"/>
  <c r="G271" i="16"/>
  <c r="Y326" i="16"/>
  <c r="W314" i="16"/>
  <c r="P15" i="16"/>
  <c r="AA229" i="16"/>
  <c r="P101" i="16"/>
  <c r="Y252" i="16"/>
  <c r="X306" i="16"/>
  <c r="I34" i="21"/>
  <c r="V255" i="16"/>
  <c r="N301" i="16"/>
  <c r="N105" i="16"/>
  <c r="G289" i="16"/>
  <c r="G223" i="16"/>
  <c r="M147" i="16"/>
  <c r="M261" i="16"/>
  <c r="Z197" i="16"/>
  <c r="AA63" i="16"/>
  <c r="V68" i="16"/>
  <c r="AA4" i="16"/>
  <c r="G25" i="16"/>
  <c r="P49" i="16"/>
  <c r="L47" i="16"/>
  <c r="V60" i="16"/>
  <c r="L290" i="16"/>
  <c r="AA14" i="16"/>
  <c r="Y284" i="16"/>
  <c r="P22" i="16"/>
  <c r="Y173" i="16"/>
  <c r="X81" i="16"/>
  <c r="AB15" i="16"/>
  <c r="W55" i="16"/>
  <c r="N206" i="16"/>
  <c r="Q92" i="16"/>
  <c r="F23" i="21"/>
  <c r="X140" i="16"/>
  <c r="V283" i="16"/>
  <c r="Y318" i="16"/>
  <c r="X118" i="16"/>
  <c r="G104" i="16"/>
  <c r="O73" i="16"/>
  <c r="G232" i="16"/>
  <c r="Z184" i="16"/>
  <c r="I27" i="21"/>
  <c r="R277" i="16"/>
  <c r="O236" i="16"/>
  <c r="V233" i="16"/>
  <c r="N326" i="16"/>
  <c r="AA175" i="16"/>
  <c r="L25" i="16"/>
  <c r="Q256" i="16"/>
  <c r="M235" i="16"/>
  <c r="M16" i="16"/>
  <c r="Y46" i="16"/>
  <c r="AA84" i="16"/>
  <c r="W186" i="16"/>
  <c r="V265" i="16"/>
  <c r="Z126" i="16"/>
  <c r="N15" i="16"/>
  <c r="D16" i="21"/>
  <c r="Y159" i="16"/>
  <c r="AA255" i="16"/>
  <c r="N108" i="16"/>
  <c r="AA58" i="16"/>
  <c r="X109" i="16"/>
  <c r="Y110" i="16"/>
  <c r="N119" i="16"/>
  <c r="X27" i="16"/>
  <c r="Q310" i="16"/>
  <c r="V299" i="16"/>
  <c r="X24" i="16"/>
  <c r="R314" i="16"/>
  <c r="W86" i="16"/>
  <c r="S81" i="16"/>
  <c r="N222" i="16"/>
  <c r="G39" i="16"/>
  <c r="W158" i="16"/>
  <c r="N240" i="16"/>
  <c r="W152" i="16"/>
  <c r="R32" i="16"/>
  <c r="V236" i="16"/>
  <c r="O37" i="16"/>
  <c r="Q250" i="16"/>
  <c r="X44" i="16"/>
  <c r="G139" i="16"/>
  <c r="V241" i="16"/>
  <c r="N184" i="16"/>
  <c r="M178" i="16"/>
  <c r="P171" i="16"/>
  <c r="L308" i="16"/>
  <c r="Z332" i="16"/>
  <c r="L216" i="16"/>
  <c r="P313" i="16"/>
  <c r="Q123" i="16"/>
  <c r="R171" i="16"/>
  <c r="O183" i="16"/>
  <c r="V57" i="16"/>
  <c r="S312" i="16"/>
  <c r="W11" i="16"/>
  <c r="G125" i="16"/>
  <c r="AA278" i="16"/>
  <c r="W149" i="16"/>
  <c r="X245" i="16"/>
  <c r="L35" i="16"/>
  <c r="R193" i="16"/>
  <c r="G305" i="16"/>
  <c r="W107" i="16"/>
  <c r="AA89" i="16"/>
  <c r="O61" i="16"/>
  <c r="X190" i="16"/>
  <c r="Z179" i="16"/>
  <c r="G159" i="16"/>
  <c r="G152" i="16"/>
  <c r="M314" i="16"/>
  <c r="AA119" i="16"/>
  <c r="G23" i="21"/>
  <c r="L222" i="16"/>
  <c r="X30" i="16"/>
  <c r="I8" i="21"/>
  <c r="N259" i="16"/>
  <c r="L299" i="16"/>
  <c r="N232" i="16"/>
  <c r="Q218" i="16"/>
  <c r="Z100" i="16"/>
  <c r="Q95" i="16"/>
  <c r="G268" i="16"/>
  <c r="M101" i="16"/>
  <c r="G297" i="16"/>
  <c r="N302" i="16"/>
  <c r="G222" i="16"/>
  <c r="O188" i="16"/>
  <c r="X102" i="16"/>
  <c r="D29" i="21"/>
  <c r="Z201" i="16"/>
  <c r="V202" i="16"/>
  <c r="R127" i="16"/>
  <c r="M82" i="16"/>
  <c r="G180" i="16"/>
  <c r="M169" i="16"/>
  <c r="G64" i="16"/>
  <c r="N38" i="16"/>
  <c r="N107" i="16"/>
  <c r="V10" i="16"/>
  <c r="V44" i="16"/>
  <c r="O313" i="16"/>
  <c r="Q112" i="16"/>
  <c r="R240" i="16"/>
  <c r="Q67" i="16"/>
  <c r="P288" i="16"/>
  <c r="Z27" i="16"/>
  <c r="Y264" i="16"/>
  <c r="L174" i="16"/>
  <c r="O248" i="16"/>
  <c r="V247" i="16"/>
  <c r="W122" i="16"/>
  <c r="X9" i="16"/>
  <c r="R129" i="16"/>
  <c r="Z62" i="16"/>
  <c r="AA10" i="16"/>
  <c r="L8" i="16"/>
  <c r="Y292" i="16"/>
  <c r="G320" i="16"/>
  <c r="AA280" i="16"/>
  <c r="Z11" i="16"/>
  <c r="M262" i="16"/>
  <c r="Y204" i="16"/>
  <c r="W246" i="16"/>
  <c r="X73" i="16"/>
  <c r="G280" i="16"/>
  <c r="G244" i="16"/>
  <c r="M271" i="16"/>
  <c r="AA103" i="16"/>
  <c r="X239" i="16"/>
  <c r="M181" i="16"/>
  <c r="H11" i="21"/>
  <c r="X86" i="16"/>
  <c r="D18" i="21"/>
  <c r="N80" i="16"/>
  <c r="V34" i="16"/>
  <c r="M18" i="16"/>
  <c r="Y92" i="16"/>
  <c r="Y116" i="16"/>
  <c r="R102" i="16"/>
  <c r="L39" i="16"/>
  <c r="G47" i="16"/>
  <c r="Q21" i="16"/>
  <c r="N34" i="16"/>
  <c r="W68" i="16"/>
  <c r="X296" i="16"/>
  <c r="V267" i="16"/>
  <c r="L301" i="16"/>
  <c r="Q147" i="16"/>
  <c r="J18" i="21"/>
  <c r="M272" i="16"/>
  <c r="Y68" i="16"/>
  <c r="Y218" i="16"/>
  <c r="P240" i="16"/>
  <c r="F11" i="21"/>
  <c r="W96" i="16"/>
  <c r="Z181" i="16"/>
  <c r="K41" i="21"/>
  <c r="X57" i="16"/>
  <c r="O203" i="16"/>
  <c r="Y287" i="16"/>
  <c r="L283" i="16"/>
  <c r="Z235" i="16"/>
  <c r="J38" i="21"/>
  <c r="V151" i="16"/>
  <c r="L311" i="16"/>
  <c r="Y98" i="16"/>
  <c r="Q70" i="16"/>
  <c r="AA152" i="16"/>
  <c r="P163" i="16"/>
  <c r="Y20" i="16"/>
  <c r="R273" i="16"/>
  <c r="Y43" i="16"/>
  <c r="W154" i="16"/>
  <c r="Q210" i="16"/>
  <c r="Y275" i="16"/>
  <c r="V110" i="16"/>
  <c r="Z284" i="16"/>
  <c r="X300" i="16"/>
  <c r="J5" i="21"/>
  <c r="G151" i="16"/>
  <c r="G263" i="16"/>
  <c r="R320" i="16"/>
  <c r="Y209" i="16"/>
  <c r="Q207" i="16"/>
  <c r="W70" i="16"/>
  <c r="L51" i="16"/>
  <c r="Z211" i="16"/>
  <c r="X212" i="16"/>
  <c r="X241" i="16"/>
  <c r="AA109" i="16"/>
  <c r="L329" i="16"/>
  <c r="O332" i="16"/>
  <c r="R125" i="16"/>
  <c r="M38" i="16"/>
  <c r="G89" i="16"/>
  <c r="N173" i="16"/>
  <c r="Y152" i="16"/>
  <c r="L228" i="16"/>
  <c r="V266" i="16"/>
  <c r="R152" i="16"/>
  <c r="P275" i="16"/>
  <c r="J15" i="21"/>
  <c r="Y25" i="16"/>
  <c r="V227" i="16"/>
  <c r="Z254" i="16"/>
  <c r="Y167" i="16"/>
  <c r="M35" i="16"/>
  <c r="X61" i="16"/>
  <c r="J12" i="21"/>
  <c r="K31" i="21"/>
  <c r="I38" i="21"/>
  <c r="V258" i="16"/>
  <c r="X123" i="16"/>
  <c r="R95" i="16"/>
  <c r="AA57" i="16"/>
  <c r="X43" i="16"/>
  <c r="W279" i="16"/>
  <c r="W62" i="16"/>
  <c r="F24" i="35"/>
  <c r="X108" i="16"/>
  <c r="D39" i="21"/>
  <c r="M250" i="16"/>
  <c r="R142" i="16"/>
  <c r="N5" i="16"/>
  <c r="Z305" i="16"/>
  <c r="K17" i="21"/>
  <c r="R274" i="16"/>
  <c r="N87" i="16"/>
  <c r="O39" i="16"/>
  <c r="P233" i="16"/>
  <c r="G142" i="16"/>
  <c r="X100" i="16"/>
  <c r="L99" i="16"/>
  <c r="X269" i="16"/>
  <c r="L246" i="16"/>
  <c r="AA23" i="16"/>
  <c r="AA318" i="16"/>
  <c r="W323" i="16"/>
  <c r="J6" i="21"/>
  <c r="AA51" i="16"/>
  <c r="O263" i="16"/>
  <c r="Q129" i="16"/>
  <c r="V263" i="16"/>
  <c r="Q232" i="16"/>
  <c r="X121" i="16"/>
  <c r="Y240" i="16"/>
  <c r="L279" i="16"/>
  <c r="Q172" i="16"/>
  <c r="J27" i="21"/>
  <c r="R67" i="16"/>
  <c r="AA203" i="16"/>
  <c r="Q72" i="16"/>
  <c r="L193" i="16"/>
  <c r="Z232" i="16"/>
  <c r="G165" i="16"/>
  <c r="Y238" i="16"/>
  <c r="X210" i="16"/>
  <c r="Y33" i="16"/>
  <c r="Y265" i="16"/>
  <c r="X222" i="16"/>
  <c r="Y310" i="16"/>
  <c r="Z108" i="16"/>
  <c r="Z70" i="16"/>
  <c r="L115" i="16"/>
  <c r="AA87" i="16"/>
  <c r="G59" i="16"/>
  <c r="Z67" i="16"/>
  <c r="W174" i="16"/>
  <c r="I31" i="21"/>
  <c r="Z269" i="16"/>
  <c r="M12" i="16"/>
  <c r="O16" i="16"/>
  <c r="L29" i="16"/>
  <c r="Y31" i="16"/>
  <c r="M228" i="16"/>
  <c r="L84" i="16"/>
  <c r="V327" i="16"/>
  <c r="X10" i="16"/>
  <c r="O99" i="16"/>
  <c r="N174" i="16"/>
  <c r="V213" i="16"/>
  <c r="R174" i="16"/>
  <c r="R151" i="16"/>
  <c r="O179" i="16"/>
  <c r="J24" i="21"/>
  <c r="Z160" i="16"/>
  <c r="AA265" i="16"/>
  <c r="O282" i="16"/>
  <c r="M194" i="16"/>
  <c r="Y73" i="16"/>
  <c r="X213" i="16"/>
  <c r="Z285" i="16"/>
  <c r="W214" i="16"/>
  <c r="L100" i="16"/>
  <c r="L158" i="16"/>
  <c r="O291" i="16"/>
  <c r="J34" i="21"/>
  <c r="P178" i="16"/>
  <c r="L145" i="16"/>
  <c r="L164" i="16"/>
  <c r="V90" i="16"/>
  <c r="Q214" i="16"/>
  <c r="Y107" i="16"/>
  <c r="M313" i="16"/>
  <c r="Z120" i="16"/>
  <c r="W80" i="16"/>
  <c r="AA285" i="16"/>
  <c r="V111" i="16"/>
  <c r="L219" i="16"/>
  <c r="AA293" i="16"/>
  <c r="Q229" i="16"/>
  <c r="M312" i="16"/>
  <c r="Z260" i="16"/>
  <c r="AA270" i="16"/>
  <c r="G81" i="16"/>
  <c r="Z303" i="16"/>
  <c r="Y268" i="16"/>
  <c r="J16" i="21"/>
  <c r="Q83" i="16"/>
  <c r="L284" i="16"/>
  <c r="W155" i="16"/>
  <c r="G251" i="16"/>
  <c r="P243" i="16"/>
  <c r="N166" i="16"/>
  <c r="M148" i="16"/>
  <c r="Q211" i="16"/>
  <c r="P216" i="16"/>
  <c r="L166" i="16"/>
  <c r="P322" i="16"/>
  <c r="Q197" i="16"/>
  <c r="L292" i="16"/>
  <c r="P82" i="16"/>
  <c r="Z276" i="16"/>
  <c r="M57" i="16"/>
  <c r="AA241" i="16"/>
  <c r="V121" i="16"/>
  <c r="O119" i="16"/>
  <c r="P84" i="16"/>
  <c r="Z292" i="16"/>
  <c r="N300" i="16"/>
  <c r="V36" i="16"/>
  <c r="L177" i="16"/>
  <c r="K23" i="21"/>
  <c r="V119" i="16"/>
  <c r="M37" i="16"/>
  <c r="I40" i="21"/>
  <c r="Y127" i="16"/>
  <c r="W192" i="16"/>
  <c r="R328" i="16"/>
  <c r="R212" i="16"/>
  <c r="Y111" i="16"/>
  <c r="M207" i="16"/>
  <c r="Z208" i="16"/>
  <c r="AB161" i="16"/>
  <c r="O223" i="16"/>
  <c r="P298" i="16"/>
  <c r="P74" i="16"/>
  <c r="L323" i="16"/>
  <c r="Z84" i="16"/>
  <c r="Z60" i="16"/>
  <c r="N156" i="16"/>
  <c r="G22" i="21"/>
  <c r="Y219" i="16"/>
  <c r="Z256" i="16"/>
  <c r="Z265" i="16"/>
  <c r="R65" i="16"/>
  <c r="L203" i="16"/>
  <c r="W99" i="16"/>
  <c r="Y229" i="16"/>
  <c r="S153" i="16"/>
  <c r="I9" i="21"/>
  <c r="Y266" i="16"/>
  <c r="G333" i="16"/>
  <c r="Y63" i="16"/>
  <c r="P296" i="16"/>
  <c r="O171" i="16"/>
  <c r="O38" i="16"/>
  <c r="V31" i="16"/>
  <c r="Z25" i="16"/>
  <c r="L207" i="16"/>
  <c r="P266" i="16"/>
  <c r="M66" i="16"/>
  <c r="V256" i="16"/>
  <c r="W189" i="16"/>
  <c r="AA40" i="16"/>
  <c r="Y254" i="16"/>
  <c r="X66" i="16"/>
  <c r="G18" i="21"/>
  <c r="V323" i="16"/>
  <c r="X58" i="16"/>
  <c r="W212" i="16"/>
  <c r="M183" i="16"/>
  <c r="O20" i="16"/>
  <c r="P54" i="16"/>
  <c r="W47" i="16"/>
  <c r="W272" i="16"/>
  <c r="AA189" i="16"/>
  <c r="W280" i="16"/>
  <c r="F35" i="21"/>
  <c r="X256" i="16"/>
  <c r="AA60" i="16"/>
  <c r="D30" i="35"/>
  <c r="X133" i="16"/>
  <c r="Y149" i="16"/>
  <c r="W72" i="16"/>
  <c r="Q295" i="16"/>
  <c r="N57" i="16"/>
  <c r="X195" i="16"/>
  <c r="L229" i="16"/>
  <c r="Z312" i="16"/>
  <c r="AA306" i="16"/>
  <c r="O199" i="16"/>
  <c r="O106" i="16"/>
  <c r="G196" i="16"/>
  <c r="G318" i="16"/>
  <c r="H25" i="21"/>
  <c r="O182" i="16"/>
  <c r="P98" i="16"/>
  <c r="R90" i="16"/>
  <c r="R154" i="16"/>
  <c r="L147" i="16"/>
  <c r="Q269" i="16"/>
  <c r="Z277" i="16"/>
  <c r="O174" i="16"/>
  <c r="O294" i="16"/>
  <c r="Z281" i="16"/>
  <c r="N317" i="16"/>
  <c r="M244" i="16"/>
  <c r="L126" i="16"/>
  <c r="K25" i="21"/>
  <c r="AA224" i="16"/>
  <c r="L243" i="16"/>
  <c r="Q116" i="16"/>
  <c r="G21" i="21"/>
  <c r="L151" i="16"/>
  <c r="V150" i="16"/>
  <c r="AA310" i="16"/>
  <c r="O265" i="16"/>
  <c r="G34" i="16"/>
  <c r="Q192" i="16"/>
  <c r="R28" i="16"/>
  <c r="W237" i="16"/>
  <c r="R80" i="16"/>
  <c r="L186" i="16"/>
  <c r="X135" i="16"/>
  <c r="AA31" i="16"/>
  <c r="Q136" i="16"/>
  <c r="X138" i="16"/>
  <c r="Y206" i="16"/>
  <c r="W264" i="16"/>
  <c r="AA309" i="16"/>
  <c r="W38" i="16"/>
  <c r="N182" i="16"/>
  <c r="AA15" i="16"/>
  <c r="M333" i="16"/>
  <c r="Z31" i="16"/>
  <c r="AA268" i="16"/>
  <c r="N53" i="16"/>
  <c r="R183" i="16"/>
  <c r="R222" i="16"/>
  <c r="R88" i="16"/>
  <c r="L218" i="16"/>
  <c r="O94" i="16"/>
  <c r="P148" i="16"/>
  <c r="Z325" i="16"/>
  <c r="X129" i="16"/>
  <c r="X40" i="16"/>
  <c r="M245" i="16"/>
  <c r="G11" i="35"/>
  <c r="Z307" i="16"/>
  <c r="P145" i="16"/>
  <c r="X130" i="16"/>
  <c r="W199" i="16"/>
  <c r="Z78" i="16"/>
  <c r="X54" i="16"/>
  <c r="Y278" i="16"/>
  <c r="G70" i="16"/>
  <c r="N202" i="16"/>
  <c r="M248" i="16"/>
  <c r="K22" i="21"/>
  <c r="P226" i="16"/>
  <c r="Y236" i="16"/>
  <c r="O187" i="16"/>
  <c r="R117" i="16"/>
  <c r="R204" i="16"/>
  <c r="X320" i="16"/>
  <c r="M240" i="16"/>
  <c r="G300" i="16"/>
  <c r="G286" i="16"/>
  <c r="G42" i="16"/>
  <c r="M22" i="16"/>
  <c r="O262" i="16"/>
  <c r="D27" i="21"/>
  <c r="G220" i="16"/>
  <c r="Y19" i="16"/>
  <c r="N287" i="16"/>
  <c r="P75" i="16"/>
  <c r="AA11" i="16"/>
  <c r="P65" i="16"/>
  <c r="P321" i="16"/>
  <c r="Y27" i="16"/>
  <c r="V144" i="16"/>
  <c r="X159" i="16"/>
  <c r="Q220" i="16"/>
  <c r="I32" i="21"/>
  <c r="M189" i="16"/>
  <c r="X255" i="16"/>
  <c r="W236" i="16"/>
  <c r="G278" i="16"/>
  <c r="M330" i="16"/>
  <c r="AA218" i="16"/>
  <c r="O40" i="16"/>
  <c r="W159" i="16"/>
  <c r="O311" i="16"/>
  <c r="Y94" i="16"/>
  <c r="F22" i="21"/>
  <c r="V191" i="16"/>
  <c r="N96" i="16"/>
  <c r="Q261" i="16"/>
  <c r="Y147" i="16"/>
  <c r="N254" i="16"/>
  <c r="X154" i="16"/>
  <c r="Z183" i="16"/>
  <c r="X64" i="16"/>
  <c r="AA201" i="16"/>
  <c r="Z328" i="16"/>
  <c r="Y115" i="16"/>
  <c r="N68" i="16"/>
  <c r="R60" i="16"/>
  <c r="H42" i="21"/>
  <c r="W106" i="16"/>
  <c r="G122" i="16"/>
  <c r="Q34" i="16"/>
  <c r="L61" i="16"/>
  <c r="AA76" i="16"/>
  <c r="G15" i="21"/>
  <c r="L155" i="16"/>
  <c r="L43" i="16"/>
  <c r="Z316" i="16"/>
  <c r="L32" i="16"/>
  <c r="AA90" i="16"/>
  <c r="W227" i="16"/>
  <c r="O77" i="16"/>
  <c r="L287" i="16"/>
  <c r="Y249" i="16"/>
  <c r="N284" i="16"/>
  <c r="X132" i="16"/>
  <c r="Y34" i="16"/>
  <c r="O25" i="16"/>
  <c r="F12" i="21"/>
  <c r="G131" i="16"/>
  <c r="X280" i="16"/>
  <c r="Z48" i="16"/>
  <c r="R283" i="16"/>
  <c r="R168" i="16"/>
  <c r="L3" i="16"/>
  <c r="L73" i="16"/>
  <c r="M327" i="16"/>
  <c r="X170" i="16"/>
  <c r="W176" i="16"/>
  <c r="Y88" i="16"/>
  <c r="Y101" i="16"/>
  <c r="Y190" i="16"/>
  <c r="R254" i="16"/>
  <c r="G210" i="16"/>
  <c r="P282" i="16"/>
  <c r="G4" i="16"/>
  <c r="P177" i="16"/>
  <c r="W206" i="16"/>
  <c r="Q49" i="16"/>
  <c r="L282" i="16"/>
  <c r="X208" i="16"/>
  <c r="Y214" i="16"/>
  <c r="R206" i="16"/>
  <c r="X45" i="16"/>
  <c r="N327" i="16"/>
  <c r="V305" i="16"/>
  <c r="R306" i="16"/>
  <c r="N197" i="16"/>
  <c r="S196" i="16"/>
  <c r="O132" i="16"/>
  <c r="X92" i="16"/>
  <c r="L78" i="16"/>
  <c r="L273" i="16"/>
  <c r="L280" i="16"/>
  <c r="Q304" i="16"/>
  <c r="W121" i="16"/>
  <c r="M152" i="16"/>
  <c r="M282" i="16"/>
  <c r="H17" i="21"/>
  <c r="N307" i="16"/>
  <c r="G234" i="16"/>
  <c r="G107" i="16"/>
  <c r="N176" i="16"/>
  <c r="W50" i="16"/>
  <c r="N313" i="16"/>
  <c r="X94" i="16"/>
  <c r="G298" i="16"/>
  <c r="Y55" i="16"/>
  <c r="Z138" i="16"/>
  <c r="O190" i="16"/>
  <c r="P169" i="16"/>
  <c r="X106" i="16"/>
  <c r="N66" i="16"/>
  <c r="P61" i="16"/>
  <c r="Q39" i="16"/>
  <c r="X242" i="16"/>
  <c r="V298" i="16"/>
  <c r="W325" i="16"/>
  <c r="R138" i="16"/>
  <c r="V39" i="16"/>
  <c r="N228" i="16"/>
  <c r="O211" i="16"/>
  <c r="P206" i="16"/>
  <c r="Q3" i="16"/>
  <c r="G258" i="16"/>
  <c r="G319" i="16"/>
  <c r="P185" i="16"/>
  <c r="X243" i="16"/>
  <c r="X271" i="16"/>
  <c r="Y289" i="16"/>
  <c r="AA231" i="16"/>
  <c r="G246" i="16"/>
  <c r="G173" i="16"/>
  <c r="R84" i="16"/>
  <c r="R312" i="16"/>
  <c r="Y95" i="16"/>
  <c r="N253" i="16"/>
  <c r="V153" i="16"/>
  <c r="W141" i="16"/>
  <c r="G170" i="16"/>
  <c r="V145" i="16"/>
  <c r="V321" i="16"/>
  <c r="O35" i="16"/>
  <c r="G292" i="16"/>
  <c r="O244" i="16"/>
  <c r="V143" i="16"/>
  <c r="L15" i="16"/>
  <c r="G145" i="16"/>
  <c r="AA22" i="16"/>
  <c r="O152" i="16"/>
  <c r="AA136" i="16"/>
  <c r="J28" i="21"/>
  <c r="P53" i="16"/>
  <c r="P25" i="16"/>
  <c r="O62" i="16"/>
  <c r="AA139" i="16"/>
  <c r="M301" i="16"/>
  <c r="V157" i="16"/>
  <c r="AA239" i="16"/>
  <c r="N322" i="16"/>
  <c r="G37" i="16"/>
  <c r="K33" i="21"/>
  <c r="K18" i="21"/>
  <c r="Y248" i="16"/>
  <c r="J39" i="21"/>
  <c r="F27" i="21"/>
  <c r="G5" i="16"/>
  <c r="Y182" i="16"/>
  <c r="G229" i="16"/>
  <c r="V52" i="16"/>
  <c r="W108" i="16"/>
  <c r="L332" i="16"/>
  <c r="AA227" i="16"/>
  <c r="W61" i="16"/>
  <c r="D35" i="21"/>
  <c r="R59" i="16"/>
  <c r="V130" i="16"/>
  <c r="W77" i="16"/>
  <c r="V237" i="16"/>
  <c r="Z72" i="16"/>
  <c r="G216" i="16"/>
  <c r="G94" i="16"/>
  <c r="R133" i="16"/>
  <c r="G27" i="16"/>
  <c r="O185" i="16"/>
  <c r="M287" i="16"/>
  <c r="X308" i="16"/>
  <c r="X56" i="16"/>
  <c r="V251" i="16"/>
  <c r="X272" i="16"/>
  <c r="O66" i="16"/>
  <c r="L302" i="16"/>
  <c r="R41" i="16"/>
  <c r="L157" i="16"/>
  <c r="V88" i="16"/>
  <c r="AA271" i="16"/>
  <c r="AA303" i="16"/>
  <c r="M9" i="16"/>
  <c r="N59" i="16"/>
  <c r="R319" i="16"/>
  <c r="G282" i="16"/>
  <c r="V18" i="16"/>
  <c r="R136" i="16"/>
  <c r="V324" i="16"/>
  <c r="N246" i="16"/>
  <c r="O201" i="16"/>
  <c r="Z290" i="16"/>
  <c r="G174" i="16"/>
  <c r="AA20" i="16"/>
  <c r="Z18" i="16"/>
  <c r="R177" i="16"/>
  <c r="W31" i="16"/>
  <c r="R43" i="16"/>
  <c r="Z133" i="16"/>
  <c r="V8" i="16"/>
  <c r="P318" i="16"/>
  <c r="M33" i="16"/>
  <c r="N43" i="16"/>
  <c r="N23" i="16"/>
  <c r="O240" i="16"/>
  <c r="O126" i="16"/>
  <c r="G284" i="16"/>
  <c r="N194" i="16"/>
  <c r="O250" i="16"/>
  <c r="F18" i="21"/>
  <c r="P51" i="16"/>
  <c r="O252" i="16"/>
  <c r="M229" i="16"/>
  <c r="R99" i="16"/>
  <c r="W243" i="16"/>
  <c r="J19" i="21"/>
  <c r="Z149" i="16"/>
  <c r="AA253" i="16"/>
  <c r="D26" i="21"/>
  <c r="Y57" i="16"/>
  <c r="X324" i="16"/>
  <c r="W306" i="16"/>
  <c r="X246" i="16"/>
  <c r="R202" i="16"/>
  <c r="O63" i="16"/>
  <c r="Q103" i="16"/>
  <c r="O285" i="16"/>
  <c r="L326" i="16"/>
  <c r="AA19" i="16"/>
  <c r="W29" i="16"/>
  <c r="N97" i="16"/>
  <c r="O87" i="16"/>
  <c r="V98" i="16"/>
  <c r="J20" i="21"/>
  <c r="N319" i="16"/>
  <c r="Q270" i="16"/>
  <c r="N88" i="16"/>
  <c r="G197" i="16"/>
  <c r="L120" i="16"/>
  <c r="W17" i="16"/>
  <c r="M259" i="16"/>
  <c r="Q200" i="16"/>
  <c r="N159" i="16"/>
  <c r="M39" i="16"/>
  <c r="Y220" i="16"/>
  <c r="Y97" i="16"/>
  <c r="AA43" i="16"/>
  <c r="G28" i="16"/>
  <c r="V252" i="16"/>
  <c r="N154" i="16"/>
  <c r="Q143" i="16"/>
  <c r="V187" i="16"/>
  <c r="L86" i="16"/>
  <c r="L212" i="16"/>
  <c r="O241" i="16"/>
  <c r="P21" i="16"/>
  <c r="AA73" i="16"/>
  <c r="Q240" i="16"/>
  <c r="G93" i="16"/>
  <c r="Q61" i="16"/>
  <c r="V38" i="16"/>
  <c r="R189" i="16"/>
  <c r="P305" i="16"/>
  <c r="R89" i="16"/>
  <c r="AA300" i="16"/>
  <c r="V127" i="16"/>
  <c r="R239" i="16"/>
  <c r="V41" i="16"/>
  <c r="P46" i="16"/>
  <c r="M102" i="16"/>
  <c r="X84" i="16"/>
  <c r="L319" i="16"/>
  <c r="W169" i="16"/>
  <c r="AA328" i="16"/>
  <c r="P204" i="16"/>
  <c r="M139" i="16"/>
  <c r="Z279" i="16"/>
  <c r="W83" i="16"/>
  <c r="R225" i="16"/>
  <c r="Q119" i="16"/>
  <c r="R247" i="16"/>
  <c r="V84" i="16"/>
  <c r="N333" i="16"/>
  <c r="W146" i="16"/>
  <c r="X156" i="16"/>
  <c r="M328" i="16"/>
  <c r="R74" i="16"/>
  <c r="Y243" i="16"/>
  <c r="Q26" i="16"/>
  <c r="R290" i="16"/>
  <c r="Q57" i="16"/>
  <c r="L318" i="16"/>
  <c r="X332" i="16"/>
  <c r="X76" i="16"/>
  <c r="V140" i="16"/>
  <c r="W271" i="16"/>
  <c r="G43" i="16"/>
  <c r="G241" i="16"/>
  <c r="L42" i="16"/>
  <c r="M270" i="16"/>
  <c r="N46" i="16"/>
  <c r="N239" i="16"/>
  <c r="X250" i="16"/>
  <c r="P214" i="16"/>
  <c r="G29" i="16"/>
  <c r="D8" i="21"/>
  <c r="AA193" i="16"/>
  <c r="P179" i="16"/>
  <c r="P194" i="16"/>
  <c r="R50" i="16"/>
  <c r="V25" i="16"/>
  <c r="Z255" i="16"/>
  <c r="R209" i="16"/>
  <c r="AA98" i="16"/>
  <c r="M306" i="16"/>
  <c r="V282" i="16"/>
  <c r="X29" i="16"/>
  <c r="Z194" i="16"/>
  <c r="N82" i="16"/>
  <c r="Y108" i="16"/>
  <c r="X236" i="16"/>
  <c r="R255" i="16"/>
  <c r="N275" i="16"/>
  <c r="O91" i="16"/>
  <c r="M162" i="16"/>
  <c r="V47" i="16"/>
  <c r="O301" i="16"/>
  <c r="J35" i="21"/>
  <c r="Z227" i="16"/>
  <c r="O235" i="16"/>
  <c r="V64" i="16"/>
  <c r="Y272" i="16"/>
  <c r="W222" i="16"/>
  <c r="M319" i="16"/>
  <c r="G114" i="16"/>
  <c r="Y38" i="16"/>
  <c r="R8" i="16"/>
  <c r="G74" i="16"/>
  <c r="O164" i="16"/>
  <c r="R25" i="16"/>
  <c r="Z205" i="16"/>
  <c r="P300" i="16"/>
  <c r="Z301" i="16"/>
  <c r="R216" i="16"/>
  <c r="O143" i="16"/>
  <c r="N10" i="16"/>
  <c r="O32" i="16"/>
  <c r="K20" i="21"/>
  <c r="G86" i="16"/>
  <c r="I20" i="21"/>
  <c r="AA111" i="16"/>
  <c r="L18" i="16"/>
  <c r="AB297" i="16"/>
  <c r="AA185" i="16"/>
  <c r="X174" i="16"/>
  <c r="L195" i="16"/>
  <c r="G322" i="16"/>
  <c r="O4" i="16"/>
  <c r="P113" i="16"/>
  <c r="M256" i="16"/>
  <c r="P283" i="16"/>
  <c r="X122" i="16"/>
  <c r="Y186" i="16"/>
  <c r="V214" i="16"/>
  <c r="V332" i="16"/>
  <c r="W320" i="16"/>
  <c r="X13" i="16"/>
  <c r="P164" i="16"/>
  <c r="R289" i="16"/>
  <c r="AA191" i="16"/>
  <c r="W156" i="16"/>
  <c r="AA3" i="16"/>
  <c r="X235" i="16"/>
  <c r="V40" i="16"/>
  <c r="V109" i="16"/>
  <c r="Q191" i="16"/>
  <c r="Y142" i="16"/>
  <c r="P289" i="16"/>
  <c r="X164" i="16"/>
  <c r="Z167" i="16"/>
  <c r="P83" i="16"/>
  <c r="L295" i="16"/>
  <c r="V184" i="16"/>
  <c r="Q221" i="16"/>
  <c r="AA154" i="16"/>
  <c r="Z188" i="16"/>
  <c r="Y221" i="16"/>
  <c r="X50" i="16"/>
  <c r="W105" i="16"/>
  <c r="S251" i="16"/>
  <c r="AA160" i="16"/>
  <c r="P276" i="16"/>
  <c r="W332" i="16"/>
  <c r="G248" i="16"/>
  <c r="R233" i="16"/>
  <c r="Z248" i="16"/>
  <c r="M173" i="16"/>
  <c r="L321" i="16"/>
  <c r="Q127" i="16"/>
  <c r="P81" i="16"/>
  <c r="I36" i="21"/>
  <c r="R315" i="16"/>
  <c r="F24" i="21"/>
  <c r="Q286" i="16"/>
  <c r="K34" i="21"/>
  <c r="W52" i="16"/>
  <c r="V174" i="16"/>
  <c r="V275" i="16"/>
  <c r="O95" i="16"/>
  <c r="X230" i="16"/>
  <c r="R78" i="16"/>
  <c r="Q323" i="16"/>
  <c r="P102" i="16"/>
  <c r="N90" i="16"/>
  <c r="M19" i="16"/>
  <c r="P207" i="16"/>
  <c r="Y281" i="16"/>
  <c r="G3" i="21"/>
  <c r="AA272" i="16"/>
  <c r="Z295" i="16"/>
  <c r="P279" i="16"/>
  <c r="N299" i="16"/>
  <c r="X157" i="16"/>
  <c r="M266" i="16"/>
  <c r="O173" i="16"/>
  <c r="L235" i="16"/>
  <c r="AA145" i="16"/>
  <c r="Z151" i="16"/>
  <c r="V189" i="16"/>
  <c r="X167" i="16"/>
  <c r="N136" i="16"/>
  <c r="M331" i="16"/>
  <c r="Z34" i="16"/>
  <c r="Q115" i="16"/>
  <c r="X273" i="16"/>
  <c r="J8" i="21"/>
  <c r="R288" i="16"/>
  <c r="Q234" i="16"/>
  <c r="Q131" i="16"/>
  <c r="O56" i="16"/>
  <c r="X258" i="16"/>
  <c r="L30" i="16"/>
  <c r="I17" i="21"/>
  <c r="P211" i="16"/>
  <c r="M295" i="16"/>
  <c r="Y62" i="16"/>
  <c r="G327" i="16"/>
  <c r="V11" i="16"/>
  <c r="N160" i="16"/>
  <c r="M227" i="16"/>
  <c r="V284" i="16"/>
  <c r="L251" i="16"/>
  <c r="R12" i="16"/>
  <c r="G143" i="16"/>
  <c r="Z272" i="16"/>
  <c r="V17" i="16"/>
  <c r="Z244" i="16"/>
  <c r="L233" i="16"/>
  <c r="M49" i="16"/>
  <c r="N163" i="16"/>
  <c r="P36" i="16"/>
  <c r="Z143" i="16"/>
  <c r="R108" i="16"/>
  <c r="P327" i="16"/>
  <c r="AA264" i="16"/>
  <c r="M142" i="16"/>
  <c r="O122" i="16"/>
  <c r="Z136" i="16"/>
  <c r="J30" i="21"/>
  <c r="L304" i="16"/>
  <c r="N155" i="16"/>
  <c r="R122" i="16"/>
  <c r="W22" i="16"/>
  <c r="L12" i="16"/>
  <c r="AA248" i="16"/>
  <c r="W208" i="16"/>
  <c r="V292" i="16"/>
  <c r="V254" i="16"/>
  <c r="Q331" i="16"/>
  <c r="D9" i="21"/>
  <c r="X277" i="16"/>
  <c r="Q282" i="16"/>
  <c r="W217" i="16"/>
  <c r="N62" i="16"/>
  <c r="F32" i="21"/>
  <c r="S89" i="16"/>
  <c r="O142" i="16"/>
  <c r="S246" i="16"/>
  <c r="Q190" i="16"/>
  <c r="Q148" i="16"/>
  <c r="AA298" i="16"/>
  <c r="N312" i="16"/>
  <c r="R63" i="16"/>
  <c r="L281" i="16"/>
  <c r="Y277" i="16"/>
  <c r="O141" i="16"/>
  <c r="O107" i="16"/>
  <c r="AA187" i="16"/>
  <c r="N91" i="16"/>
  <c r="Y328" i="16"/>
  <c r="Q248" i="16"/>
  <c r="P109" i="16"/>
  <c r="P42" i="16"/>
  <c r="W88" i="16"/>
  <c r="N320" i="16"/>
  <c r="P19" i="16"/>
  <c r="R93" i="16"/>
  <c r="AA273" i="16"/>
  <c r="M141" i="16"/>
  <c r="O319" i="16"/>
  <c r="L131" i="16"/>
  <c r="Q132" i="16"/>
  <c r="Q264" i="16"/>
  <c r="X171" i="16"/>
  <c r="G23" i="16"/>
  <c r="AA281" i="16"/>
  <c r="K13" i="21"/>
  <c r="N250" i="16"/>
  <c r="X206" i="16"/>
  <c r="R251" i="16"/>
  <c r="AA180" i="16"/>
  <c r="V42" i="16"/>
  <c r="M185" i="16"/>
  <c r="R162" i="16"/>
  <c r="J21" i="21"/>
  <c r="N325" i="16"/>
  <c r="AA13" i="16"/>
  <c r="Q260" i="16"/>
  <c r="L237" i="16"/>
  <c r="O161" i="16"/>
  <c r="D4" i="21"/>
  <c r="K28" i="21"/>
  <c r="M321" i="16"/>
  <c r="AA79" i="16"/>
  <c r="G212" i="16"/>
  <c r="V331" i="16"/>
  <c r="N221" i="16"/>
  <c r="O28" i="16"/>
  <c r="W95" i="16"/>
  <c r="Q43" i="16"/>
  <c r="Z162" i="16"/>
  <c r="M292" i="16"/>
  <c r="V235" i="16"/>
  <c r="M322" i="16"/>
  <c r="G206" i="16"/>
  <c r="AA30" i="16"/>
  <c r="O229" i="16"/>
  <c r="X103" i="16"/>
  <c r="W23" i="16"/>
  <c r="R217" i="16"/>
  <c r="N11" i="16"/>
  <c r="M52" i="16"/>
  <c r="AA105" i="16"/>
  <c r="N170" i="16"/>
  <c r="X70" i="16"/>
  <c r="V3" i="16"/>
  <c r="W115" i="16"/>
  <c r="Z198" i="16"/>
  <c r="N139" i="16"/>
  <c r="O178" i="16"/>
  <c r="O281" i="16"/>
  <c r="J3" i="21"/>
  <c r="M286" i="16"/>
  <c r="X294" i="16"/>
  <c r="P315" i="16"/>
  <c r="Q117" i="16"/>
  <c r="R269" i="16"/>
  <c r="X302" i="16"/>
  <c r="L236" i="16"/>
  <c r="Q13" i="16"/>
  <c r="I11" i="21"/>
  <c r="R35" i="16"/>
  <c r="AA110" i="16"/>
  <c r="J37" i="21"/>
  <c r="Y316" i="16"/>
  <c r="N45" i="16"/>
  <c r="I25" i="21"/>
  <c r="L271" i="16"/>
  <c r="Q89" i="16"/>
  <c r="J14" i="21"/>
  <c r="W293" i="16"/>
  <c r="R42" i="16"/>
  <c r="R19" i="16"/>
  <c r="P256" i="16"/>
  <c r="N262" i="16"/>
  <c r="O110" i="16"/>
  <c r="P201" i="16"/>
  <c r="Y294" i="16"/>
  <c r="Y96" i="16"/>
  <c r="X60" i="16"/>
  <c r="O49" i="16"/>
  <c r="W277" i="16"/>
  <c r="Z176" i="16"/>
  <c r="Z118" i="16"/>
  <c r="L205" i="16"/>
  <c r="Y32" i="16"/>
  <c r="R87" i="16"/>
  <c r="L277" i="16"/>
  <c r="P203" i="16"/>
  <c r="G20" i="21"/>
  <c r="Y100" i="16"/>
  <c r="W58" i="16"/>
  <c r="P167" i="16"/>
  <c r="Z209" i="16"/>
  <c r="G227" i="16"/>
  <c r="K37" i="21"/>
  <c r="AA197" i="16"/>
  <c r="O261" i="16"/>
  <c r="X115" i="16"/>
  <c r="M296" i="16"/>
  <c r="P174" i="16"/>
  <c r="P158" i="16"/>
  <c r="V281" i="16"/>
  <c r="N114" i="16"/>
  <c r="Z278" i="16"/>
  <c r="L140" i="16"/>
  <c r="V168" i="16"/>
  <c r="G38" i="16"/>
  <c r="X281" i="16"/>
  <c r="Y128" i="16"/>
  <c r="Y133" i="16"/>
  <c r="Q318" i="16"/>
  <c r="P244" i="16"/>
  <c r="AA322" i="16"/>
  <c r="W153" i="16"/>
  <c r="Q9" i="16"/>
  <c r="D24" i="21"/>
  <c r="Z327" i="16"/>
  <c r="R195" i="16"/>
  <c r="AA319" i="16"/>
  <c r="L90" i="16"/>
  <c r="D22" i="21"/>
  <c r="Z233" i="16"/>
  <c r="Q139" i="16"/>
  <c r="M175" i="16"/>
  <c r="W218" i="16"/>
  <c r="H32" i="21"/>
  <c r="P277" i="16"/>
  <c r="Z40" i="16"/>
  <c r="R325" i="16"/>
  <c r="H30" i="21"/>
  <c r="W19" i="16"/>
  <c r="N169" i="16"/>
  <c r="Z90" i="16"/>
  <c r="R24" i="16"/>
  <c r="V70" i="16"/>
  <c r="M190" i="16"/>
  <c r="O255" i="16"/>
  <c r="P59" i="16"/>
  <c r="Y200" i="16"/>
  <c r="V176" i="16"/>
  <c r="N41" i="16"/>
  <c r="R10" i="16"/>
  <c r="G17" i="16"/>
  <c r="L327" i="16"/>
  <c r="R56" i="16"/>
  <c r="N48" i="16"/>
  <c r="X268" i="16"/>
  <c r="P60" i="16"/>
  <c r="M89" i="16"/>
  <c r="Z228" i="16"/>
  <c r="AA323" i="16"/>
  <c r="O6" i="16"/>
  <c r="AA289" i="16"/>
  <c r="AA159" i="16"/>
  <c r="M126" i="16"/>
  <c r="AA168" i="16"/>
  <c r="V312" i="16"/>
  <c r="P140" i="16"/>
  <c r="M300" i="16"/>
  <c r="P63" i="16"/>
  <c r="Q38" i="16"/>
  <c r="X95" i="16"/>
  <c r="R237" i="16"/>
  <c r="V7" i="16"/>
  <c r="L213" i="16"/>
  <c r="L194" i="16"/>
  <c r="R169" i="16"/>
  <c r="N98" i="16"/>
  <c r="AA254" i="16"/>
  <c r="Z101" i="16"/>
  <c r="AA291" i="16"/>
  <c r="Y121" i="16"/>
  <c r="N314" i="16"/>
  <c r="V72" i="16"/>
  <c r="G191" i="16"/>
  <c r="Y176" i="16"/>
  <c r="O246" i="16"/>
  <c r="G194" i="16"/>
  <c r="W125" i="16"/>
  <c r="G254" i="16"/>
  <c r="Z26" i="16"/>
  <c r="Z200" i="16"/>
  <c r="P255" i="16"/>
  <c r="K3" i="21"/>
  <c r="G67" i="16"/>
  <c r="V128" i="16"/>
  <c r="F19" i="21"/>
  <c r="N303" i="16"/>
  <c r="Z224" i="16"/>
  <c r="Z30" i="16"/>
  <c r="Y139" i="16"/>
  <c r="Y29" i="16"/>
  <c r="Y135" i="16"/>
  <c r="O209" i="16"/>
  <c r="P263" i="16"/>
  <c r="V5" i="16"/>
  <c r="R55" i="16"/>
  <c r="G265" i="16"/>
  <c r="F34" i="21"/>
  <c r="I16" i="21"/>
  <c r="X244" i="16"/>
  <c r="G201" i="16"/>
  <c r="W252" i="16"/>
  <c r="P93" i="16"/>
  <c r="Z309" i="16"/>
  <c r="R170" i="16"/>
  <c r="G57" i="16"/>
  <c r="G130" i="16"/>
  <c r="R313" i="16"/>
  <c r="Z319" i="16"/>
  <c r="M128" i="16"/>
  <c r="L170" i="16"/>
  <c r="P219" i="16"/>
  <c r="N85" i="16"/>
  <c r="Z264" i="16"/>
  <c r="J22" i="21"/>
  <c r="N51" i="16"/>
  <c r="R205" i="16"/>
  <c r="W260" i="16"/>
  <c r="Q315" i="16"/>
  <c r="Y78" i="16"/>
  <c r="P195" i="16"/>
  <c r="W14" i="16"/>
  <c r="M153" i="16"/>
  <c r="Z73" i="16"/>
  <c r="G9" i="21"/>
  <c r="K35" i="21"/>
  <c r="N75" i="16"/>
  <c r="X32" i="16"/>
  <c r="X142" i="16"/>
  <c r="P281" i="16"/>
  <c r="P143" i="16"/>
  <c r="M289" i="16"/>
  <c r="Y330" i="16"/>
  <c r="W74" i="16"/>
  <c r="Z74" i="16"/>
  <c r="M13" i="16"/>
  <c r="R230" i="16"/>
  <c r="Q321" i="16"/>
  <c r="Y40" i="16"/>
  <c r="J29" i="21"/>
  <c r="G269" i="16"/>
  <c r="Z127" i="16"/>
  <c r="M184" i="16"/>
  <c r="M103" i="16"/>
  <c r="L79" i="16"/>
  <c r="Q303" i="16"/>
  <c r="Z45" i="16"/>
  <c r="W267" i="16"/>
  <c r="V26" i="16"/>
  <c r="Y331" i="16"/>
  <c r="G102" i="16"/>
  <c r="O113" i="16"/>
  <c r="P182" i="16"/>
  <c r="Y143" i="16"/>
  <c r="Z220" i="16"/>
  <c r="R295" i="16"/>
  <c r="O23" i="16"/>
  <c r="AB113" i="16"/>
  <c r="V223" i="16"/>
  <c r="R44" i="16"/>
  <c r="G85" i="16"/>
  <c r="G185" i="16"/>
  <c r="G115" i="16"/>
  <c r="W295" i="16"/>
  <c r="Q31" i="16"/>
  <c r="K16" i="21"/>
  <c r="X172" i="16"/>
  <c r="P97" i="16"/>
  <c r="AA161" i="16"/>
  <c r="AA117" i="16"/>
  <c r="Q62" i="16"/>
  <c r="G11" i="16"/>
  <c r="Z15" i="16"/>
  <c r="X229" i="16"/>
  <c r="V197" i="16"/>
  <c r="R113" i="16"/>
  <c r="X119" i="16"/>
  <c r="Z266" i="16"/>
  <c r="G7" i="21"/>
  <c r="O13" i="16"/>
  <c r="M149" i="16"/>
  <c r="R69" i="16"/>
  <c r="Q257" i="16"/>
  <c r="Y197" i="16"/>
  <c r="V316" i="16"/>
  <c r="V45" i="16"/>
  <c r="Y21" i="16"/>
  <c r="L225" i="16"/>
  <c r="X78" i="16"/>
  <c r="Q142" i="16"/>
  <c r="Y313" i="16"/>
  <c r="Z187" i="16"/>
  <c r="G308" i="16"/>
  <c r="R71" i="16"/>
  <c r="P108" i="16"/>
  <c r="AA288" i="16"/>
  <c r="Q169" i="16"/>
  <c r="P304" i="16"/>
  <c r="Y148" i="16"/>
  <c r="V313" i="16"/>
  <c r="R267" i="16"/>
  <c r="R299" i="16"/>
  <c r="G314" i="16"/>
  <c r="Y74" i="16"/>
  <c r="V164" i="16"/>
  <c r="O104" i="16"/>
  <c r="L134" i="16"/>
  <c r="M239" i="16"/>
  <c r="X323" i="16"/>
  <c r="P110" i="16"/>
  <c r="N6" i="16"/>
  <c r="M99" i="16"/>
  <c r="AB285" i="16"/>
  <c r="X316" i="16"/>
  <c r="Z177" i="16"/>
  <c r="Y125" i="16"/>
  <c r="V30" i="16"/>
  <c r="R250" i="16"/>
  <c r="P208" i="16"/>
  <c r="W204" i="16"/>
  <c r="N244" i="16"/>
  <c r="V212" i="16"/>
  <c r="M277" i="16"/>
  <c r="G172" i="16"/>
  <c r="V172" i="16"/>
  <c r="L50" i="16"/>
  <c r="G19" i="21"/>
  <c r="AA219" i="16"/>
  <c r="W205" i="16"/>
  <c r="N149" i="16"/>
  <c r="Q54" i="16"/>
  <c r="O138" i="16"/>
  <c r="O121" i="16"/>
  <c r="P40" i="16"/>
  <c r="Y10" i="16"/>
  <c r="R292" i="16"/>
  <c r="M180" i="16"/>
  <c r="AA242" i="16"/>
  <c r="R272" i="16"/>
  <c r="L142" i="16"/>
  <c r="N122" i="16"/>
  <c r="Z102" i="16"/>
  <c r="X220" i="16"/>
  <c r="Z182" i="16"/>
  <c r="R181" i="16"/>
  <c r="Y165" i="16"/>
  <c r="G208" i="16"/>
  <c r="L269" i="16"/>
  <c r="F26" i="21"/>
  <c r="R126" i="16"/>
  <c r="Q231" i="16"/>
  <c r="Z147" i="16"/>
  <c r="Z166" i="16"/>
  <c r="V97" i="16"/>
  <c r="V319" i="16"/>
  <c r="R53" i="16"/>
  <c r="W84" i="16"/>
  <c r="G240" i="16"/>
  <c r="Q58" i="16"/>
  <c r="Y170" i="16"/>
  <c r="L81" i="16"/>
  <c r="Q122" i="16"/>
  <c r="F5" i="21"/>
  <c r="V216" i="16"/>
  <c r="O68" i="16"/>
  <c r="L80" i="16"/>
  <c r="J40" i="21"/>
  <c r="V23" i="16"/>
  <c r="Q227" i="16"/>
  <c r="O288" i="16"/>
  <c r="Y76" i="16"/>
  <c r="M114" i="16"/>
  <c r="O266" i="16"/>
  <c r="Q276" i="16"/>
  <c r="M92" i="16"/>
  <c r="M113" i="16"/>
  <c r="H3" i="21"/>
  <c r="O100" i="16"/>
  <c r="W324" i="16"/>
  <c r="O275" i="16"/>
  <c r="O167" i="16"/>
  <c r="G148" i="16"/>
  <c r="I24" i="21"/>
  <c r="Y283" i="16"/>
  <c r="Z168" i="16"/>
  <c r="M137" i="16"/>
  <c r="AA260" i="16"/>
  <c r="X304" i="16"/>
  <c r="G11" i="21"/>
  <c r="R308" i="16"/>
  <c r="R252" i="16"/>
  <c r="G249" i="16"/>
  <c r="G133" i="16"/>
  <c r="Q326" i="16"/>
  <c r="W196" i="16"/>
  <c r="Y181" i="16"/>
  <c r="L204" i="16"/>
  <c r="Z14" i="16"/>
  <c r="K8" i="21"/>
  <c r="L333" i="16"/>
  <c r="L227" i="16"/>
  <c r="F8" i="21"/>
  <c r="V132" i="16"/>
  <c r="R121" i="16"/>
  <c r="P210" i="16"/>
  <c r="G329" i="16"/>
  <c r="G33" i="21"/>
  <c r="D5" i="21"/>
  <c r="G140" i="16"/>
  <c r="X274" i="16"/>
  <c r="Y213" i="16"/>
  <c r="L276" i="16"/>
  <c r="Q195" i="16"/>
  <c r="O333" i="16"/>
  <c r="Q309" i="16"/>
  <c r="G13" i="21"/>
  <c r="N151" i="16"/>
  <c r="G235" i="16"/>
  <c r="P86" i="16"/>
  <c r="M4" i="16"/>
  <c r="X286" i="16"/>
  <c r="Q251" i="16"/>
  <c r="L23" i="16"/>
  <c r="N276" i="16"/>
  <c r="L57" i="16"/>
  <c r="W138" i="16"/>
  <c r="V274" i="16"/>
  <c r="W234" i="16"/>
  <c r="Y72" i="16"/>
  <c r="L137" i="16"/>
  <c r="X228" i="16"/>
  <c r="W145" i="16"/>
  <c r="W8" i="16"/>
  <c r="X46" i="16"/>
  <c r="P149" i="16"/>
  <c r="AA34" i="16"/>
  <c r="Q176" i="16"/>
  <c r="P273" i="16"/>
  <c r="P297" i="16"/>
  <c r="G146" i="16"/>
  <c r="Z320" i="16"/>
  <c r="V217" i="16"/>
  <c r="Z324" i="16"/>
  <c r="P28" i="16"/>
  <c r="L150" i="16"/>
  <c r="I37" i="21"/>
  <c r="Z47" i="16"/>
  <c r="G195" i="16"/>
  <c r="L114" i="16"/>
  <c r="Y282" i="16"/>
  <c r="S229" i="16"/>
  <c r="V148" i="16"/>
  <c r="W281" i="16"/>
  <c r="Z158" i="16"/>
  <c r="Q291" i="16"/>
  <c r="AB243" i="16"/>
  <c r="O298" i="16"/>
  <c r="V270" i="16"/>
  <c r="Z54" i="16"/>
  <c r="AA122" i="16"/>
  <c r="L71" i="16"/>
  <c r="V226" i="16"/>
  <c r="N227" i="16"/>
  <c r="Q48" i="16"/>
  <c r="M203" i="16"/>
  <c r="R208" i="16"/>
  <c r="P130" i="16"/>
  <c r="R100" i="16"/>
  <c r="W207" i="16"/>
  <c r="Q79" i="16"/>
  <c r="N49" i="16"/>
  <c r="X148" i="16"/>
  <c r="R246" i="16"/>
  <c r="X275" i="16"/>
  <c r="AA326" i="16"/>
  <c r="Q82" i="16"/>
  <c r="Y14" i="16"/>
  <c r="W239" i="16"/>
  <c r="G55" i="16"/>
  <c r="X279" i="16"/>
  <c r="AA133" i="16"/>
  <c r="G325" i="16"/>
  <c r="R111" i="16"/>
  <c r="S269" i="16"/>
  <c r="R82" i="16"/>
  <c r="N126" i="16"/>
  <c r="Z132" i="16"/>
  <c r="R253" i="16"/>
  <c r="V222" i="16"/>
  <c r="AB43" i="16"/>
  <c r="L153" i="16"/>
  <c r="Q156" i="16"/>
  <c r="W10" i="16"/>
  <c r="P314" i="16"/>
  <c r="Y64" i="16"/>
  <c r="G257" i="16"/>
  <c r="G175" i="16"/>
  <c r="L267" i="16"/>
  <c r="W201" i="16"/>
  <c r="L125" i="16"/>
  <c r="F4" i="21"/>
  <c r="L63" i="16"/>
  <c r="AA88" i="16"/>
  <c r="P96" i="16"/>
  <c r="G154" i="16"/>
  <c r="L196" i="16"/>
  <c r="AA321" i="16"/>
  <c r="X158" i="16"/>
  <c r="P12" i="16"/>
  <c r="AA179" i="16"/>
  <c r="Y332" i="16"/>
  <c r="Q151" i="16"/>
  <c r="R9" i="16"/>
  <c r="X261" i="16"/>
  <c r="H12" i="21"/>
  <c r="V50" i="16"/>
  <c r="R57" i="16"/>
  <c r="O274" i="16"/>
  <c r="P299" i="16"/>
  <c r="X104" i="16"/>
  <c r="W202" i="16"/>
  <c r="X314" i="16"/>
  <c r="O237" i="16"/>
  <c r="K24" i="21"/>
  <c r="M275" i="16"/>
  <c r="X267" i="16"/>
  <c r="G91" i="16"/>
  <c r="Z308" i="16"/>
  <c r="W103" i="16"/>
  <c r="F3" i="21"/>
  <c r="G37" i="21"/>
  <c r="O59" i="16"/>
  <c r="AA238" i="16"/>
  <c r="W235" i="16"/>
  <c r="AA61" i="16"/>
  <c r="R330" i="16"/>
  <c r="P166" i="16"/>
  <c r="N117" i="16"/>
  <c r="AA126" i="16"/>
  <c r="AA102" i="16"/>
  <c r="Y83" i="16"/>
  <c r="L70" i="16"/>
  <c r="Q45" i="16"/>
  <c r="G73" i="16"/>
  <c r="AA35" i="16"/>
  <c r="Y112" i="16"/>
  <c r="V43" i="16"/>
  <c r="J9" i="21"/>
  <c r="P293" i="16"/>
  <c r="G273" i="16"/>
  <c r="Q130" i="16"/>
  <c r="Q111" i="16"/>
  <c r="Y227" i="16"/>
  <c r="M299" i="16"/>
  <c r="AA131" i="16"/>
  <c r="AA78" i="16"/>
  <c r="R137" i="16"/>
  <c r="X225" i="16"/>
  <c r="P196" i="16"/>
  <c r="O31" i="16"/>
  <c r="V278" i="16"/>
  <c r="M165" i="16"/>
  <c r="Z238" i="16"/>
  <c r="M297" i="16"/>
  <c r="P141" i="16"/>
  <c r="V200" i="16"/>
  <c r="X198" i="16"/>
  <c r="G164" i="16"/>
  <c r="M223" i="16"/>
  <c r="W9" i="16"/>
  <c r="Z6" i="16"/>
  <c r="L44" i="16"/>
  <c r="X83" i="16"/>
  <c r="O105" i="16"/>
  <c r="L102" i="16"/>
  <c r="I26" i="21"/>
  <c r="P10" i="16"/>
  <c r="G261" i="16"/>
  <c r="L72" i="16"/>
  <c r="Q238" i="16"/>
  <c r="W226" i="16"/>
  <c r="W290" i="16"/>
  <c r="F39" i="21"/>
  <c r="G178" i="16"/>
  <c r="AA211" i="16"/>
  <c r="L247" i="16"/>
  <c r="R34" i="16"/>
  <c r="AA125" i="16"/>
  <c r="AA216" i="16"/>
  <c r="R186" i="16"/>
  <c r="Y279" i="16"/>
  <c r="L146" i="16"/>
  <c r="L182" i="16"/>
  <c r="M23" i="16"/>
  <c r="O280" i="16"/>
  <c r="G256" i="16"/>
  <c r="R199" i="16"/>
  <c r="O245" i="16"/>
  <c r="R219" i="16"/>
  <c r="R15" i="16"/>
  <c r="Y228" i="16"/>
  <c r="Q71" i="16"/>
  <c r="AA115" i="16"/>
  <c r="P9" i="16"/>
  <c r="G50" i="16"/>
  <c r="X67" i="16"/>
  <c r="AA279" i="16"/>
  <c r="Y151" i="16"/>
  <c r="G190" i="16"/>
  <c r="X71" i="16"/>
  <c r="N294" i="16"/>
  <c r="Y321" i="16"/>
  <c r="M232" i="16"/>
  <c r="W26" i="16"/>
  <c r="L54" i="16"/>
  <c r="W247" i="16"/>
  <c r="O153" i="16"/>
  <c r="W15" i="16"/>
  <c r="N187" i="16"/>
  <c r="G90" i="16"/>
  <c r="X113" i="16"/>
  <c r="P111" i="16"/>
  <c r="Z217" i="16"/>
  <c r="Z135" i="16"/>
  <c r="Z141" i="16"/>
  <c r="I14" i="35"/>
  <c r="M136" i="16"/>
  <c r="L122" i="16"/>
  <c r="K5" i="21"/>
  <c r="Z79" i="16"/>
  <c r="Q292" i="16"/>
  <c r="N145" i="16"/>
  <c r="W225" i="16"/>
  <c r="O293" i="16"/>
  <c r="O147" i="16"/>
  <c r="AA174" i="16"/>
  <c r="O215" i="16"/>
  <c r="G28" i="21"/>
  <c r="P307" i="16"/>
  <c r="N193" i="16"/>
  <c r="P249" i="16"/>
  <c r="G205" i="16"/>
  <c r="W63" i="16"/>
  <c r="Q73" i="16"/>
  <c r="X233" i="16"/>
  <c r="S103" i="16"/>
  <c r="L265" i="16"/>
  <c r="M67" i="16"/>
  <c r="R259" i="16"/>
  <c r="R149" i="16"/>
  <c r="O69" i="16"/>
  <c r="AA140" i="16"/>
  <c r="Z293" i="16"/>
  <c r="W101" i="16"/>
  <c r="Z69" i="16"/>
  <c r="F17" i="21"/>
  <c r="O101" i="16"/>
  <c r="P302" i="16"/>
  <c r="M281" i="16"/>
  <c r="V304" i="16"/>
  <c r="N283" i="16"/>
  <c r="M36" i="16"/>
  <c r="Y156" i="16"/>
  <c r="Y12" i="16"/>
  <c r="Y105" i="16"/>
  <c r="V206" i="16"/>
  <c r="R275" i="16"/>
  <c r="Y226" i="16"/>
  <c r="Q17" i="16"/>
  <c r="AA104" i="16"/>
  <c r="L181" i="16"/>
  <c r="L322" i="16"/>
  <c r="AA45" i="16"/>
  <c r="G149" i="16"/>
  <c r="F41" i="21"/>
  <c r="L112" i="16"/>
  <c r="N321" i="16"/>
  <c r="G13" i="16"/>
  <c r="M167" i="16"/>
  <c r="V91" i="16"/>
  <c r="Q63" i="16"/>
  <c r="Q296" i="16"/>
  <c r="Z207" i="16"/>
  <c r="R49" i="16"/>
  <c r="L22" i="16"/>
  <c r="Z206" i="16"/>
  <c r="Z131" i="16"/>
  <c r="J32" i="21"/>
  <c r="X99" i="16"/>
  <c r="G24" i="16"/>
  <c r="Z96" i="16"/>
  <c r="M254" i="16"/>
  <c r="P245" i="16"/>
  <c r="L305" i="16"/>
  <c r="Q223" i="16"/>
  <c r="AA91" i="16"/>
  <c r="Q74" i="16"/>
  <c r="Q15" i="16"/>
  <c r="X193" i="16"/>
  <c r="Z313" i="16"/>
  <c r="W6" i="16"/>
  <c r="AA312" i="16"/>
  <c r="X126" i="16"/>
  <c r="Q80" i="16"/>
  <c r="R226" i="16"/>
  <c r="O22" i="16"/>
  <c r="I39" i="21"/>
  <c r="V231" i="16"/>
  <c r="O181" i="16"/>
  <c r="K10" i="35"/>
  <c r="X291" i="16"/>
  <c r="R167" i="16"/>
  <c r="O220" i="16"/>
  <c r="R261" i="16"/>
  <c r="Y81" i="16"/>
  <c r="W245" i="16"/>
  <c r="Z314" i="16"/>
  <c r="L160" i="16"/>
  <c r="M24" i="16"/>
  <c r="W184" i="16"/>
  <c r="W224" i="16"/>
  <c r="AA234" i="16"/>
  <c r="N223" i="16"/>
  <c r="L328" i="16"/>
  <c r="AB54" i="16"/>
  <c r="W249" i="16"/>
  <c r="L330" i="16"/>
  <c r="P285" i="16"/>
  <c r="N58" i="16"/>
  <c r="AA188" i="16"/>
  <c r="N257" i="16"/>
  <c r="AA53" i="16"/>
  <c r="Y5" i="16"/>
  <c r="Z109" i="16"/>
  <c r="W91" i="16"/>
  <c r="G92" i="16"/>
  <c r="G311" i="16"/>
  <c r="Y144" i="16"/>
  <c r="J4" i="35"/>
  <c r="M283" i="16"/>
  <c r="R231" i="16"/>
  <c r="W276" i="16"/>
  <c r="AA240" i="16"/>
  <c r="R310" i="16"/>
  <c r="AA162" i="16"/>
  <c r="O75" i="16"/>
  <c r="Z145" i="16"/>
  <c r="L320" i="16"/>
  <c r="V271" i="16"/>
  <c r="N205" i="16"/>
  <c r="N293" i="16"/>
  <c r="Q137" i="16"/>
  <c r="Z36" i="16"/>
  <c r="X146" i="16"/>
  <c r="W79" i="16"/>
  <c r="N297" i="16"/>
  <c r="J23" i="21"/>
  <c r="F14" i="19" l="1"/>
  <c r="H14" i="19"/>
  <c r="D14" i="19"/>
  <c r="G14" i="19"/>
  <c r="I14" i="19"/>
  <c r="G31" i="22"/>
  <c r="G30" i="19"/>
  <c r="G31" i="19"/>
  <c r="G32" i="22"/>
  <c r="C4" i="22" s="1"/>
  <c r="C10" i="22"/>
  <c r="C15" i="22" s="1"/>
  <c r="C10" i="19"/>
  <c r="C20" i="19"/>
  <c r="G10" i="19"/>
  <c r="H10" i="19"/>
  <c r="I10" i="19"/>
  <c r="D10" i="19"/>
  <c r="F10" i="19"/>
  <c r="C19" i="19"/>
  <c r="I12" i="19"/>
  <c r="F12" i="19"/>
  <c r="G5" i="22"/>
  <c r="F5" i="22"/>
  <c r="D5" i="19"/>
  <c r="E11" i="19" s="1"/>
  <c r="G12" i="19"/>
  <c r="H5" i="22"/>
  <c r="D4" i="19"/>
  <c r="I5" i="22"/>
  <c r="D12" i="19"/>
  <c r="I5" i="19"/>
  <c r="G5" i="19"/>
  <c r="F5" i="19"/>
  <c r="D5" i="22"/>
  <c r="H12" i="19"/>
  <c r="C5" i="19"/>
  <c r="C15" i="19" s="1"/>
  <c r="H5" i="19"/>
  <c r="C21" i="19"/>
  <c r="F13" i="19"/>
  <c r="D13" i="19"/>
  <c r="E13" i="19" s="1"/>
  <c r="G13" i="19"/>
  <c r="H13" i="19"/>
  <c r="I13" i="19"/>
  <c r="H30" i="19"/>
  <c r="H31" i="19"/>
  <c r="H31" i="22"/>
  <c r="H32" i="22"/>
  <c r="I31" i="19"/>
  <c r="I30" i="19"/>
  <c r="I32" i="22"/>
  <c r="I31" i="22"/>
  <c r="C24" i="19"/>
  <c r="C22" i="19"/>
  <c r="I4" i="22"/>
  <c r="G12" i="22"/>
  <c r="H4" i="19"/>
  <c r="H15" i="19" s="1"/>
  <c r="F12" i="22"/>
  <c r="F4" i="22"/>
  <c r="H4" i="22"/>
  <c r="H12" i="22"/>
  <c r="G4" i="22"/>
  <c r="I4" i="19"/>
  <c r="I15" i="19" s="1"/>
  <c r="F4" i="19"/>
  <c r="G4" i="19"/>
  <c r="G15" i="19" s="1"/>
  <c r="I12" i="22"/>
  <c r="C25" i="22"/>
  <c r="I14" i="22"/>
  <c r="G14" i="22"/>
  <c r="H14" i="22"/>
  <c r="F14" i="22"/>
  <c r="G10" i="22"/>
  <c r="I10" i="22"/>
  <c r="F10" i="22"/>
  <c r="H10" i="22"/>
  <c r="G13" i="22"/>
  <c r="F13" i="22"/>
  <c r="H13" i="22"/>
  <c r="I13" i="22"/>
  <c r="C23" i="22"/>
  <c r="C20" i="22"/>
  <c r="C23" i="19"/>
  <c r="C22" i="22"/>
  <c r="C5" i="22"/>
  <c r="C16" i="22" s="1"/>
  <c r="C24" i="22"/>
  <c r="C21" i="22"/>
  <c r="E12" i="19" l="1"/>
  <c r="I15" i="22"/>
  <c r="H15" i="22"/>
  <c r="F16" i="22"/>
  <c r="I16" i="22"/>
  <c r="H33" i="22"/>
  <c r="J31" i="22"/>
  <c r="E14" i="22"/>
  <c r="E13" i="22"/>
  <c r="E10" i="22"/>
  <c r="E16" i="22"/>
  <c r="E12" i="22"/>
  <c r="E11" i="22"/>
  <c r="E10" i="19"/>
  <c r="F15" i="22"/>
  <c r="G16" i="22"/>
  <c r="I32" i="19"/>
  <c r="J31" i="19"/>
  <c r="E14" i="19"/>
  <c r="C26" i="22"/>
  <c r="D15" i="19"/>
  <c r="E15" i="19" s="1"/>
  <c r="C25" i="19"/>
  <c r="J30" i="19"/>
  <c r="H32" i="19"/>
  <c r="G15" i="22"/>
  <c r="F15" i="19"/>
  <c r="H16" i="22"/>
  <c r="I33" i="22"/>
  <c r="J32" i="22"/>
  <c r="E8" i="19" l="1"/>
  <c r="E8" i="22"/>
  <c r="J33" i="22"/>
  <c r="J32" i="1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Juliana</author>
  </authors>
  <commentList>
    <comment ref="I2" authorId="0" shapeId="0" xr:uid="{00000000-0006-0000-0300-000001000000}">
      <text>
        <r>
          <rPr>
            <b/>
            <sz val="14"/>
            <color indexed="81"/>
            <rFont val="Calibri"/>
            <family val="2"/>
          </rPr>
          <t>Todos os valores lançados a título de correção monetária e/ou juros, quando não houver atualização no próprio PJe TRT, são meramente estimativos.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Juliana</author>
  </authors>
  <commentList>
    <comment ref="K1" authorId="0" shapeId="0" xr:uid="{00000000-0006-0000-0E00-000001000000}">
      <text>
        <r>
          <rPr>
            <b/>
            <sz val="14"/>
            <color indexed="81"/>
            <rFont val="Calibri"/>
            <family val="2"/>
          </rPr>
          <t>Todos os valores lançados a título de correção monetária e/ou juros, quando não houver atualização no próprio PJe TRT, são meramente estimativos.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Juliana</author>
  </authors>
  <commentList>
    <comment ref="K1" authorId="0" shapeId="0" xr:uid="{00000000-0006-0000-0F00-000001000000}">
      <text>
        <r>
          <rPr>
            <b/>
            <sz val="14"/>
            <color indexed="81"/>
            <rFont val="Calibri"/>
            <family val="2"/>
          </rPr>
          <t>Todos os valores lançados a título de correção monetária e/ou juros, quando não houver atualização no próprio PJe TRT, são meramente estimativos.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Juliana</author>
  </authors>
  <commentList>
    <comment ref="K1" authorId="0" shapeId="0" xr:uid="{00000000-0006-0000-1000-000001000000}">
      <text>
        <r>
          <rPr>
            <b/>
            <sz val="14"/>
            <color indexed="81"/>
            <rFont val="Calibri"/>
            <family val="2"/>
          </rPr>
          <t>Todos os valores lançados a título de correção monetária e/ou juros, quando não houver atualização no próprio PJe TRT, são meramente estimativos.</t>
        </r>
      </text>
    </comment>
    <comment ref="J2" authorId="0" shapeId="0" xr:uid="{00000000-0006-0000-1000-000002000000}">
      <text>
        <r>
          <rPr>
            <b/>
            <sz val="10"/>
            <color indexed="81"/>
            <rFont val="Calibri"/>
            <family val="2"/>
          </rPr>
          <t>Id 2f2f0df - 29/10/2019</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Juliana</author>
    <author>Advogado2</author>
  </authors>
  <commentList>
    <comment ref="K1" authorId="0" shapeId="0" xr:uid="{00000000-0006-0000-1100-000001000000}">
      <text>
        <r>
          <rPr>
            <b/>
            <sz val="14"/>
            <color indexed="81"/>
            <rFont val="Calibri"/>
            <family val="2"/>
          </rPr>
          <t>Todos os valores lançados a título de correção monetária e/ou juros, quando não houver atualização no próprio PJe TRT, são meramente estimativos.</t>
        </r>
      </text>
    </comment>
    <comment ref="J3" authorId="0" shapeId="0" xr:uid="{00000000-0006-0000-1100-000002000000}">
      <text>
        <r>
          <rPr>
            <b/>
            <sz val="10"/>
            <color indexed="81"/>
            <rFont val="Calibri"/>
            <family val="2"/>
          </rPr>
          <t>Id 3f9d8c9 - 02/06/2022</t>
        </r>
      </text>
    </comment>
    <comment ref="J4" authorId="0" shapeId="0" xr:uid="{00000000-0006-0000-1100-000003000000}">
      <text>
        <r>
          <rPr>
            <b/>
            <sz val="10"/>
            <color indexed="81"/>
            <rFont val="Calibri"/>
            <family val="2"/>
          </rPr>
          <t>Id 391de8b - 28/01/2020</t>
        </r>
      </text>
    </comment>
    <comment ref="J5" authorId="0" shapeId="0" xr:uid="{00000000-0006-0000-1100-000004000000}">
      <text>
        <r>
          <rPr>
            <b/>
            <sz val="10"/>
            <color indexed="81"/>
            <rFont val="Calibri"/>
            <family val="2"/>
          </rPr>
          <t>Id 858e007 - 10/05/2022</t>
        </r>
      </text>
    </comment>
    <comment ref="J6" authorId="0" shapeId="0" xr:uid="{00000000-0006-0000-1100-000005000000}">
      <text>
        <r>
          <rPr>
            <b/>
            <sz val="10"/>
            <color indexed="81"/>
            <rFont val="Calibri"/>
            <family val="2"/>
          </rPr>
          <t>Id a2367e3 -09/06/2020</t>
        </r>
      </text>
    </comment>
    <comment ref="J8" authorId="0" shapeId="0" xr:uid="{00000000-0006-0000-1100-000006000000}">
      <text>
        <r>
          <rPr>
            <b/>
            <sz val="10"/>
            <color indexed="81"/>
            <rFont val="Calibri"/>
            <family val="2"/>
          </rPr>
          <t>Id 8fae02a -27/11/2019</t>
        </r>
      </text>
    </comment>
    <comment ref="K8" authorId="1" shapeId="0" xr:uid="{00000000-0006-0000-1100-000007000000}">
      <text>
        <r>
          <rPr>
            <b/>
            <sz val="9"/>
            <color indexed="81"/>
            <rFont val="Segoe UI"/>
            <family val="2"/>
          </rPr>
          <t>Id a358e2f</t>
        </r>
      </text>
    </comment>
    <comment ref="J9" authorId="0" shapeId="0" xr:uid="{00000000-0006-0000-1100-000008000000}">
      <text>
        <r>
          <rPr>
            <sz val="9"/>
            <color indexed="81"/>
            <rFont val="Segoe UI"/>
            <family val="2"/>
          </rPr>
          <t>Id b3de40f - 17/12/2019</t>
        </r>
      </text>
    </comment>
    <comment ref="J12" authorId="0" shapeId="0" xr:uid="{00000000-0006-0000-1100-000009000000}">
      <text>
        <r>
          <rPr>
            <b/>
            <sz val="10"/>
            <color indexed="81"/>
            <rFont val="Calibri"/>
            <family val="2"/>
          </rPr>
          <t xml:space="preserve">Id 0996a49 - 21/02/2019
</t>
        </r>
        <r>
          <rPr>
            <sz val="10"/>
            <color indexed="81"/>
            <rFont val="Calibri"/>
            <family val="2"/>
          </rPr>
          <t>Depósitos recursais: R$ 21.918,09
TOTAL: R$ 30.367,99</t>
        </r>
      </text>
    </comment>
    <comment ref="J13" authorId="0" shapeId="0" xr:uid="{00000000-0006-0000-1100-00000A000000}">
      <text>
        <r>
          <rPr>
            <b/>
            <sz val="10"/>
            <color indexed="81"/>
            <rFont val="Calibri"/>
            <family val="2"/>
          </rPr>
          <t>Id 06e7538 - 14/12/2021</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Juliana</author>
    <author>Advogado2</author>
  </authors>
  <commentList>
    <comment ref="K1" authorId="0" shapeId="0" xr:uid="{00000000-0006-0000-1200-000001000000}">
      <text>
        <r>
          <rPr>
            <b/>
            <sz val="14"/>
            <color indexed="81"/>
            <rFont val="Calibri"/>
            <family val="2"/>
          </rPr>
          <t>Todos os valores lançados a título de correção monetária e/ou juros, quando não houver atualização no próprio PJe TRT, são meramente estimativos.</t>
        </r>
      </text>
    </comment>
    <comment ref="J2" authorId="0" shapeId="0" xr:uid="{00000000-0006-0000-1200-000002000000}">
      <text>
        <r>
          <rPr>
            <b/>
            <sz val="10"/>
            <color indexed="81"/>
            <rFont val="Calibri"/>
            <family val="2"/>
          </rPr>
          <t>Id 7d1d08d - 30/11/2021</t>
        </r>
      </text>
    </comment>
    <comment ref="J4" authorId="0" shapeId="0" xr:uid="{00000000-0006-0000-1200-000003000000}">
      <text>
        <r>
          <rPr>
            <b/>
            <sz val="10"/>
            <color indexed="81"/>
            <rFont val="Calibri"/>
            <family val="2"/>
          </rPr>
          <t>Id. 3d9ea4d - 31/08/2022</t>
        </r>
      </text>
    </comment>
    <comment ref="J5" authorId="1" shapeId="0" xr:uid="{00000000-0006-0000-1200-000004000000}">
      <text>
        <r>
          <rPr>
            <b/>
            <sz val="9"/>
            <color indexed="81"/>
            <rFont val="Segoe UI"/>
            <family val="2"/>
          </rPr>
          <t>Id. e205efb 07/2023</t>
        </r>
      </text>
    </comment>
    <comment ref="J7" authorId="0" shapeId="0" xr:uid="{00000000-0006-0000-1200-000005000000}">
      <text>
        <r>
          <rPr>
            <b/>
            <sz val="10"/>
            <color indexed="81"/>
            <rFont val="Calibri"/>
            <family val="2"/>
          </rPr>
          <t>Id 957b836 - 16/09/2020</t>
        </r>
      </text>
    </comment>
    <comment ref="J8" authorId="0" shapeId="0" xr:uid="{00000000-0006-0000-1200-000006000000}">
      <text>
        <r>
          <rPr>
            <b/>
            <sz val="10"/>
            <color indexed="81"/>
            <rFont val="Calibri"/>
            <family val="2"/>
          </rPr>
          <t>Id 097c8f2 - 25/01/2021</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Juliana</author>
    <author>Usuário</author>
  </authors>
  <commentList>
    <comment ref="K1" authorId="0" shapeId="0" xr:uid="{00000000-0006-0000-1400-000001000000}">
      <text>
        <r>
          <rPr>
            <b/>
            <sz val="14"/>
            <color indexed="81"/>
            <rFont val="Calibri"/>
            <family val="2"/>
          </rPr>
          <t>Todos os valores lançados a título de correção monetária e/ou juros, quando não houver atualização no próprio PJe TRT, são meramente estimativos.</t>
        </r>
      </text>
    </comment>
    <comment ref="L1" authorId="1" shapeId="0" xr:uid="{00000000-0006-0000-1400-000002000000}">
      <text>
        <r>
          <rPr>
            <sz val="12"/>
            <color indexed="81"/>
            <rFont val="Segoe UI"/>
            <family val="2"/>
          </rPr>
          <t xml:space="preserve">Depósitos recursais e pagamentos de condenação </t>
        </r>
        <r>
          <rPr>
            <b/>
            <sz val="12"/>
            <color indexed="81"/>
            <rFont val="Segoe UI"/>
            <family val="2"/>
          </rPr>
          <t xml:space="preserve">ainda constante </t>
        </r>
        <r>
          <rPr>
            <sz val="12"/>
            <color indexed="81"/>
            <rFont val="Segoe UI"/>
            <family val="2"/>
          </rPr>
          <t>nos autos.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Juliana</author>
  </authors>
  <commentList>
    <comment ref="K1" authorId="0" shapeId="0" xr:uid="{00000000-0006-0000-1500-000001000000}">
      <text>
        <r>
          <rPr>
            <b/>
            <sz val="14"/>
            <color indexed="81"/>
            <rFont val="Calibri"/>
            <family val="2"/>
          </rPr>
          <t>Todos os valores lançados a título de correção monetária e/ou juros, quando não houver atualização no próprio PJe TRT, são meramente estimativos.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Juliana</author>
    <author>Usuário</author>
  </authors>
  <commentList>
    <comment ref="K1" authorId="0" shapeId="0" xr:uid="{00000000-0006-0000-1600-000001000000}">
      <text>
        <r>
          <rPr>
            <b/>
            <sz val="14"/>
            <color indexed="81"/>
            <rFont val="Calibri"/>
            <family val="2"/>
          </rPr>
          <t>Todos os valores lançados a título de correção monetária e/ou juros, quando não houver atualização no próprio PJe TRT, são meramente estimativos.</t>
        </r>
      </text>
    </comment>
    <comment ref="L1" authorId="1" shapeId="0" xr:uid="{00000000-0006-0000-1600-000002000000}">
      <text>
        <r>
          <rPr>
            <sz val="12"/>
            <color indexed="81"/>
            <rFont val="Segoe UI"/>
            <family val="2"/>
          </rPr>
          <t xml:space="preserve">Depósitos recursais e pagamentos de condenação </t>
        </r>
        <r>
          <rPr>
            <b/>
            <sz val="12"/>
            <color indexed="81"/>
            <rFont val="Segoe UI"/>
            <family val="2"/>
          </rPr>
          <t xml:space="preserve">ainda constante </t>
        </r>
        <r>
          <rPr>
            <sz val="12"/>
            <color indexed="81"/>
            <rFont val="Segoe UI"/>
            <family val="2"/>
          </rPr>
          <t>nos autos.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Juliana</author>
    <author>Usuário</author>
    <author>Advogado2</author>
  </authors>
  <commentList>
    <comment ref="K1" authorId="0" shapeId="0" xr:uid="{00000000-0006-0000-1700-000001000000}">
      <text>
        <r>
          <rPr>
            <b/>
            <sz val="14"/>
            <color indexed="81"/>
            <rFont val="Calibri"/>
            <family val="2"/>
          </rPr>
          <t>Todos os valores lançados a título de correção monetária e/ou juros, quando não houver atualização no próprio PJe TRT, são meramente estimativos.</t>
        </r>
      </text>
    </comment>
    <comment ref="L1" authorId="1" shapeId="0" xr:uid="{00000000-0006-0000-1700-000002000000}">
      <text>
        <r>
          <rPr>
            <sz val="12"/>
            <color indexed="81"/>
            <rFont val="Segoe UI"/>
            <family val="2"/>
          </rPr>
          <t xml:space="preserve">Depósitos recursais e pagamentos de condenação </t>
        </r>
        <r>
          <rPr>
            <b/>
            <sz val="12"/>
            <color indexed="81"/>
            <rFont val="Segoe UI"/>
            <family val="2"/>
          </rPr>
          <t xml:space="preserve">ainda constante </t>
        </r>
        <r>
          <rPr>
            <sz val="12"/>
            <color indexed="81"/>
            <rFont val="Segoe UI"/>
            <family val="2"/>
          </rPr>
          <t>nos autos.</t>
        </r>
      </text>
    </comment>
    <comment ref="J3" authorId="0" shapeId="0" xr:uid="{00000000-0006-0000-1700-000003000000}">
      <text>
        <r>
          <rPr>
            <b/>
            <sz val="10"/>
            <color indexed="81"/>
            <rFont val="Calibri"/>
            <family val="2"/>
          </rPr>
          <t>Id 3f9d8c9 - 02/06/2022</t>
        </r>
      </text>
    </comment>
    <comment ref="J4" authorId="0" shapeId="0" xr:uid="{00000000-0006-0000-1700-000004000000}">
      <text>
        <r>
          <rPr>
            <b/>
            <sz val="10"/>
            <color indexed="81"/>
            <rFont val="Calibri"/>
            <family val="2"/>
          </rPr>
          <t>Id 391de8b - 28/01/2020</t>
        </r>
      </text>
    </comment>
    <comment ref="J5" authorId="0" shapeId="0" xr:uid="{00000000-0006-0000-1700-000005000000}">
      <text>
        <r>
          <rPr>
            <b/>
            <sz val="10"/>
            <color indexed="81"/>
            <rFont val="Calibri"/>
            <family val="2"/>
          </rPr>
          <t>Id 858e007 - 10/05/2022</t>
        </r>
      </text>
    </comment>
    <comment ref="J6" authorId="0" shapeId="0" xr:uid="{00000000-0006-0000-1700-000006000000}">
      <text>
        <r>
          <rPr>
            <b/>
            <sz val="10"/>
            <color indexed="81"/>
            <rFont val="Calibri"/>
            <family val="2"/>
          </rPr>
          <t>Id a2367e3 -09/06/2020</t>
        </r>
      </text>
    </comment>
    <comment ref="K7" authorId="1" shapeId="0" xr:uid="{00000000-0006-0000-1700-000007000000}">
      <text>
        <r>
          <rPr>
            <sz val="9"/>
            <color indexed="81"/>
            <rFont val="Segoe UI"/>
            <family val="2"/>
          </rPr>
          <t>Id 7e5d0a7 - 01/11</t>
        </r>
      </text>
    </comment>
    <comment ref="J8" authorId="0" shapeId="0" xr:uid="{00000000-0006-0000-1700-000008000000}">
      <text>
        <r>
          <rPr>
            <b/>
            <sz val="10"/>
            <color indexed="81"/>
            <rFont val="Calibri"/>
            <family val="2"/>
          </rPr>
          <t>Id 8fae02a -27/11/2019</t>
        </r>
      </text>
    </comment>
    <comment ref="K8" authorId="2" shapeId="0" xr:uid="{00000000-0006-0000-1700-000009000000}">
      <text>
        <r>
          <rPr>
            <b/>
            <sz val="9"/>
            <color indexed="81"/>
            <rFont val="Segoe UI"/>
            <family val="2"/>
          </rPr>
          <t>Id a358e2f</t>
        </r>
      </text>
    </comment>
    <comment ref="J9" authorId="0" shapeId="0" xr:uid="{00000000-0006-0000-1700-00000A000000}">
      <text>
        <r>
          <rPr>
            <sz val="9"/>
            <color indexed="81"/>
            <rFont val="Segoe UI"/>
            <family val="2"/>
          </rPr>
          <t>Id b3de40f - 17/12/2019</t>
        </r>
      </text>
    </comment>
    <comment ref="J12" authorId="0" shapeId="0" xr:uid="{00000000-0006-0000-1700-00000B000000}">
      <text>
        <r>
          <rPr>
            <b/>
            <sz val="10"/>
            <color indexed="81"/>
            <rFont val="Calibri"/>
            <family val="2"/>
          </rPr>
          <t xml:space="preserve">Id 0996a49 - 21/02/2019
</t>
        </r>
        <r>
          <rPr>
            <sz val="10"/>
            <color indexed="81"/>
            <rFont val="Calibri"/>
            <family val="2"/>
          </rPr>
          <t>Depósitos recursais: R$ 21.918,09
TOTAL: R$ 30.367,99</t>
        </r>
      </text>
    </comment>
    <comment ref="J13" authorId="0" shapeId="0" xr:uid="{00000000-0006-0000-1700-00000C000000}">
      <text>
        <r>
          <rPr>
            <b/>
            <sz val="10"/>
            <color indexed="81"/>
            <rFont val="Calibri"/>
            <family val="2"/>
          </rPr>
          <t>Id 06e7538 - 14/12/2021</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Juliana</author>
    <author>Usuário</author>
    <author>Advogado2</author>
  </authors>
  <commentList>
    <comment ref="K1" authorId="0" shapeId="0" xr:uid="{00000000-0006-0000-1800-000001000000}">
      <text>
        <r>
          <rPr>
            <b/>
            <sz val="14"/>
            <color indexed="81"/>
            <rFont val="Calibri"/>
            <family val="2"/>
          </rPr>
          <t>Todos os valores lançados a título de correção monetária e/ou juros, quando não houver atualização no próprio PJe TRT, são meramente estimativos.</t>
        </r>
      </text>
    </comment>
    <comment ref="L1" authorId="1" shapeId="0" xr:uid="{00000000-0006-0000-1800-000002000000}">
      <text>
        <r>
          <rPr>
            <sz val="12"/>
            <color indexed="81"/>
            <rFont val="Segoe UI"/>
            <family val="2"/>
          </rPr>
          <t xml:space="preserve">Depósitos recursais e pagamentos de condenação </t>
        </r>
        <r>
          <rPr>
            <b/>
            <sz val="12"/>
            <color indexed="81"/>
            <rFont val="Segoe UI"/>
            <family val="2"/>
          </rPr>
          <t xml:space="preserve">ainda constante </t>
        </r>
        <r>
          <rPr>
            <sz val="12"/>
            <color indexed="81"/>
            <rFont val="Segoe UI"/>
            <family val="2"/>
          </rPr>
          <t>nos autos.</t>
        </r>
      </text>
    </comment>
    <comment ref="J2" authorId="0" shapeId="0" xr:uid="{00000000-0006-0000-1800-000003000000}">
      <text>
        <r>
          <rPr>
            <b/>
            <sz val="10"/>
            <color indexed="81"/>
            <rFont val="Calibri"/>
            <family val="2"/>
          </rPr>
          <t>Id 7d1d08d - 30/11/2021</t>
        </r>
      </text>
    </comment>
    <comment ref="J4" authorId="0" shapeId="0" xr:uid="{00000000-0006-0000-1800-000004000000}">
      <text>
        <r>
          <rPr>
            <b/>
            <sz val="10"/>
            <color indexed="81"/>
            <rFont val="Calibri"/>
            <family val="2"/>
          </rPr>
          <t>Id. 3d9ea4d - 31/08/2022</t>
        </r>
      </text>
    </comment>
    <comment ref="J5" authorId="2" shapeId="0" xr:uid="{00000000-0006-0000-1800-000005000000}">
      <text>
        <r>
          <rPr>
            <b/>
            <sz val="9"/>
            <color indexed="81"/>
            <rFont val="Segoe UI"/>
            <family val="2"/>
          </rPr>
          <t>Id. e205efb 07/2023</t>
        </r>
      </text>
    </comment>
    <comment ref="J7" authorId="0" shapeId="0" xr:uid="{00000000-0006-0000-1800-000006000000}">
      <text>
        <r>
          <rPr>
            <b/>
            <sz val="10"/>
            <color indexed="81"/>
            <rFont val="Calibri"/>
            <family val="2"/>
          </rPr>
          <t>Id 957b836 - 16/09/2020</t>
        </r>
      </text>
    </comment>
    <comment ref="J8" authorId="0" shapeId="0" xr:uid="{00000000-0006-0000-1800-000007000000}">
      <text>
        <r>
          <rPr>
            <b/>
            <sz val="10"/>
            <color indexed="81"/>
            <rFont val="Calibri"/>
            <family val="2"/>
          </rPr>
          <t>Id 097c8f2 - 25/01/2021</t>
        </r>
      </text>
    </comment>
  </commentList>
</comments>
</file>

<file path=xl/sharedStrings.xml><?xml version="1.0" encoding="utf-8"?>
<sst xmlns="http://schemas.openxmlformats.org/spreadsheetml/2006/main" count="15127" uniqueCount="3910">
  <si>
    <t>Tabelas Resumo Credores</t>
  </si>
  <si>
    <t>Credores</t>
  </si>
  <si>
    <t>Qtde</t>
  </si>
  <si>
    <t>Valor em 19/01/2024</t>
  </si>
  <si>
    <t>OSCN</t>
  </si>
  <si>
    <t>OSBR</t>
  </si>
  <si>
    <t>OSSO</t>
  </si>
  <si>
    <t>OSSG</t>
  </si>
  <si>
    <t>Credores Totais</t>
  </si>
  <si>
    <t>Com Valor Positivo</t>
  </si>
  <si>
    <t>Classe</t>
  </si>
  <si>
    <t>%</t>
  </si>
  <si>
    <t>CLASSE I</t>
  </si>
  <si>
    <t>CLASSE II</t>
  </si>
  <si>
    <t>CLASSE III</t>
  </si>
  <si>
    <t>CLASSE IV</t>
  </si>
  <si>
    <t>PARTES RELACIONADAS</t>
  </si>
  <si>
    <t>TOTAL</t>
  </si>
  <si>
    <t>=&gt; Contingências Prováveis Sem valor</t>
  </si>
  <si>
    <t>Pendências de Classificaçao</t>
  </si>
  <si>
    <t>Email</t>
  </si>
  <si>
    <t>Endereço</t>
  </si>
  <si>
    <t>Telefone</t>
  </si>
  <si>
    <t>Telefone; Email</t>
  </si>
  <si>
    <t>Telefone; Email; Endereço</t>
  </si>
  <si>
    <t>Telefone; Endereço</t>
  </si>
  <si>
    <t>Total</t>
  </si>
  <si>
    <t>Tabela Contingências Trabalhistas</t>
  </si>
  <si>
    <t>Contingências</t>
  </si>
  <si>
    <t>#</t>
  </si>
  <si>
    <t>OSX BR</t>
  </si>
  <si>
    <t>OSX CN</t>
  </si>
  <si>
    <t>Possível</t>
  </si>
  <si>
    <t>Provável</t>
  </si>
  <si>
    <t>Valor em 30/09/2023</t>
  </si>
  <si>
    <t>Credores Valor Positivo</t>
  </si>
  <si>
    <t>ENTRA NO QGC?</t>
  </si>
  <si>
    <t>OBS Meden 1</t>
  </si>
  <si>
    <t>OBS Meden 2</t>
  </si>
  <si>
    <t>OBS Meden 3</t>
  </si>
  <si>
    <t>Empresa</t>
  </si>
  <si>
    <t>Verificar</t>
  </si>
  <si>
    <t>Aba</t>
  </si>
  <si>
    <t xml:space="preserve">Tipo </t>
  </si>
  <si>
    <t>Credor</t>
  </si>
  <si>
    <t>CPF/CNPJ</t>
  </si>
  <si>
    <t>E-mail</t>
  </si>
  <si>
    <t>Endereço Físico</t>
  </si>
  <si>
    <t>Moeda</t>
  </si>
  <si>
    <t>Saldo em 30/09/2023</t>
  </si>
  <si>
    <t>Saldo em 31/12/2023</t>
  </si>
  <si>
    <t>Saldo em 19/01/2024</t>
  </si>
  <si>
    <t>Estava na 1º RJ?</t>
  </si>
  <si>
    <t>Classe no 1º QGC</t>
  </si>
  <si>
    <t>Valor do Crédito 1º QGC</t>
  </si>
  <si>
    <t>Presta serviço atualmente?</t>
  </si>
  <si>
    <t>Observação</t>
  </si>
  <si>
    <t>Pagamento é acumulado de quantos meses?</t>
  </si>
  <si>
    <t>x</t>
  </si>
  <si>
    <t>Sim</t>
  </si>
  <si>
    <t>X</t>
  </si>
  <si>
    <t>Debêntures</t>
  </si>
  <si>
    <t>Debenture</t>
  </si>
  <si>
    <t>Empréstimos</t>
  </si>
  <si>
    <t>Empréstimo</t>
  </si>
  <si>
    <t>Classificado plano Antigo</t>
  </si>
  <si>
    <t>Fornecedores</t>
  </si>
  <si>
    <t>Quirografário</t>
  </si>
  <si>
    <t>Confirmar Classe</t>
  </si>
  <si>
    <t>Classificado pela Meden</t>
  </si>
  <si>
    <t>Partes_Relacionadas</t>
  </si>
  <si>
    <t>Partes Relacionadas</t>
  </si>
  <si>
    <t>Fianças</t>
  </si>
  <si>
    <t>Fiança</t>
  </si>
  <si>
    <t>Cliente recorrente</t>
  </si>
  <si>
    <t>Microempresa</t>
  </si>
  <si>
    <t>Empresa de pequeno porte</t>
  </si>
  <si>
    <t>Escritório de Advocacia</t>
  </si>
  <si>
    <t>EIRELI</t>
  </si>
  <si>
    <t>Não</t>
  </si>
  <si>
    <t>Cliente Recorrente</t>
  </si>
  <si>
    <t>ABA</t>
  </si>
  <si>
    <t>EMPRESA</t>
  </si>
  <si>
    <t>CLASSE</t>
  </si>
  <si>
    <t>NÚMERO DO PROCESSO</t>
  </si>
  <si>
    <t>RECLAMANTE</t>
  </si>
  <si>
    <t>PATRONO RECLAMANTE</t>
  </si>
  <si>
    <t>CONTINGÊNCIA</t>
  </si>
  <si>
    <t>VALORES EM DEZ.23</t>
  </si>
  <si>
    <t>RISCO</t>
  </si>
  <si>
    <t>OSX_BRASIL_POSSÍVEIS</t>
  </si>
  <si>
    <t>OSX_AÇU_POSSÍVEIS</t>
  </si>
  <si>
    <t>OSX_AÇU_PROVÁVEIS</t>
  </si>
  <si>
    <t>OSSO_PROVÁVEIS</t>
  </si>
  <si>
    <t>OSX_BRASIL_PROVÁVEIS</t>
  </si>
  <si>
    <t>NATUREZA DA AÇÃO</t>
  </si>
  <si>
    <t>NATUREZA DO CRÉDITO</t>
  </si>
  <si>
    <t>Nº PROCESSO</t>
  </si>
  <si>
    <t>AUTOR/REQUERENTE</t>
  </si>
  <si>
    <t>RÉU/REQUERIDO</t>
  </si>
  <si>
    <t>CONTINGÊNCIA POTENCIAL</t>
  </si>
  <si>
    <t>VALOR EM DISCUSSÃO ATUALIZADO</t>
  </si>
  <si>
    <t>CONDENAÇÃO EM HONORÁRIOS ADVOCATÍCIOS</t>
  </si>
  <si>
    <t>CONTATO ADV ADVERSO</t>
  </si>
  <si>
    <t>PROGNÓSTICO DE PERDA</t>
  </si>
  <si>
    <t>OSX_BRA_POSS_CÍVEL_DEZ</t>
  </si>
  <si>
    <t>OSX_BRA_PROV_CÍVEL_DEZ</t>
  </si>
  <si>
    <t>OSX_AÇU_POSS_CÍVEL_DEZ</t>
  </si>
  <si>
    <t>OSX_AÇU_PROV_CÍVEL_DEZ</t>
  </si>
  <si>
    <t>Apoio</t>
  </si>
  <si>
    <t>Questionamento</t>
  </si>
  <si>
    <t>Repostas Erika</t>
  </si>
  <si>
    <t>Varificar coluna "C" da aba consolidado</t>
  </si>
  <si>
    <t>Credores com valores negativos?</t>
  </si>
  <si>
    <t>Sujeira</t>
  </si>
  <si>
    <t>Credores sem valores?</t>
  </si>
  <si>
    <t>Efetivamente sem saldo</t>
  </si>
  <si>
    <t>Varificar coluna "D" da aba consolidado</t>
  </si>
  <si>
    <t>Tratamento das empresas EIRELE (Classe III ou IV?)</t>
  </si>
  <si>
    <t>Tratamento dos Clientes recorrentes?</t>
  </si>
  <si>
    <t>Varificar coluna "E" da aba consolidado</t>
  </si>
  <si>
    <t>Pendencias de classificação de email/endereço</t>
  </si>
  <si>
    <t>Efetivamente não possui a informação</t>
  </si>
  <si>
    <t>Não Identificamos as classes de trabalhistas e Dívidas Tributárias</t>
  </si>
  <si>
    <t>Como serão tratadas as Contingências?</t>
  </si>
  <si>
    <t>PROVÁVEL ENTRA NA CLASSE I</t>
  </si>
  <si>
    <t>Como estão classificados os aluguéis em atraso?</t>
  </si>
  <si>
    <t>Fornecer contrato de empréstimo com o BTG</t>
  </si>
  <si>
    <t>Confirmar se os credores que estão exercendo garantia prestada para OSX Leasing foram retirados</t>
  </si>
  <si>
    <t>Com será tratado o valor dos aluguéis atrasados? Crédito Concursal?</t>
  </si>
  <si>
    <t>ABERJE ASSOCIACAO BRASILEIRA DE COM</t>
  </si>
  <si>
    <t>Real</t>
  </si>
  <si>
    <t>ACCENTURE DO BRASIL LTDA</t>
  </si>
  <si>
    <t>AFFERO PARTICIPACOES SA</t>
  </si>
  <si>
    <t>AON HOLDINGS CORRETORES DE SEGUROS</t>
  </si>
  <si>
    <t>ASSOCIACAO BRASILEIRA DAS EMPRESAS DE SERVICOS DE PETROLEO</t>
  </si>
  <si>
    <t>06.240.194/0001-89</t>
  </si>
  <si>
    <t>ASSURANCE CONSULTORIA EM TECNOLOGIA</t>
  </si>
  <si>
    <t>BANCO BRADESCO SA</t>
  </si>
  <si>
    <t xml:space="preserve">BANCO BTG PACTUAL S.A CAYMAN BRANCH </t>
  </si>
  <si>
    <t>Estrangeira</t>
  </si>
  <si>
    <t>BANCO ITAU BBA SA</t>
  </si>
  <si>
    <t>17.298.092/0001-30</t>
  </si>
  <si>
    <t>BANCO ORIGINAL S/A</t>
  </si>
  <si>
    <t>CEM DIGITALIZACAO DE DADO</t>
  </si>
  <si>
    <t>CHECK UP UP UNIDADE PREVENTIVA DIAG</t>
  </si>
  <si>
    <t>CLARANET TECHNOLOGY S.A.</t>
  </si>
  <si>
    <t>COMISSAO DE VALORES MOBILIARIOS</t>
  </si>
  <si>
    <t>CONFERENCE CALL DO BRASIL SA</t>
  </si>
  <si>
    <t>CONSPIRACAO FILMES SA</t>
  </si>
  <si>
    <t>CUSHMAN E WAKEFIELD SERVICOS GERAIS</t>
  </si>
  <si>
    <t>DANIELLA MARIA ALVES TEDESHI SOCIED</t>
  </si>
  <si>
    <t>42.880.212/0001-50</t>
  </si>
  <si>
    <t>ENGINEERING DO BRASIL SA</t>
  </si>
  <si>
    <t>EZZE SEGUROS S.A.</t>
  </si>
  <si>
    <t>31.534.848/0001-24</t>
  </si>
  <si>
    <t>FULLTIME COMERCIO DE MATE</t>
  </si>
  <si>
    <t>GALDINO COELHO ADVOGADOS</t>
  </si>
  <si>
    <t>GLOBANT BRASIL CONSULTORIA LTDA</t>
  </si>
  <si>
    <t>GUSTAVO BAPTISTA DE OLIVEIRA CAMPOS</t>
  </si>
  <si>
    <t>975.103.606-25</t>
  </si>
  <si>
    <t>HSBC BANK USA, NATIONAL ASSOCIATION (NA QUALIDADE DE AGENTE ADMINISTRATIVO DO</t>
  </si>
  <si>
    <t>Dolar</t>
  </si>
  <si>
    <t>IBM BRASIL INDUSTRIA MAQUINAS E SER</t>
  </si>
  <si>
    <t>IMAGE NATION ARTES LTDA</t>
  </si>
  <si>
    <t>INFORMAKER INFORMATICA LTDA</t>
  </si>
  <si>
    <t>INGRESSO.COM LTDA</t>
  </si>
  <si>
    <t>INTEFOXSHOP.COM COMERCIO ELETRONICO</t>
  </si>
  <si>
    <t>INTEGRA CONSULTORIA SS LTDA</t>
  </si>
  <si>
    <t>INTEGRACAO CONSULTORES ASSOCIADOS L</t>
  </si>
  <si>
    <t>IOB INFORMACOES OBJETIVAS PUBLICACAO</t>
  </si>
  <si>
    <t>JFX ELETRONICA E REFRIGERACAO</t>
  </si>
  <si>
    <t>13.393.420/0001-27</t>
  </si>
  <si>
    <t>JOHN RICHARD LOCACAO DE M</t>
  </si>
  <si>
    <t>JUAN ROCHA NUNES</t>
  </si>
  <si>
    <t>LINKEDIN IRELAND LIMITED</t>
  </si>
  <si>
    <t>MAGMA COMUNICACAO E DESIGN LTDA</t>
  </si>
  <si>
    <t>MAIS MEDIA MONITORAMENTO DE INFORMA</t>
  </si>
  <si>
    <t>MEDRIO ASSISTENCIA MEDICOHOSPITALAR DO RIO DE JANEIRO LTDA</t>
  </si>
  <si>
    <t>MEGAWORK CONSULTORIA E SISTEMAS LTDA</t>
  </si>
  <si>
    <t>04.351.954/0001-08</t>
  </si>
  <si>
    <t>MHAC INTERMEDIACAO DE NEGOCIOS EIRE</t>
  </si>
  <si>
    <t>MOBI ALL TECNOLOGIA S.A</t>
  </si>
  <si>
    <t>MODEC, INC. (ALTERAÇÃO DA RAZÃO SOCIAL DE MODEC JAPAN)</t>
  </si>
  <si>
    <t>MUNDIVOX DO BRASIL LTDA</t>
  </si>
  <si>
    <t>NAVITA TECNOLOGIA LTDA</t>
  </si>
  <si>
    <t>NORDIC TRUSTEE ASA</t>
  </si>
  <si>
    <t>PAISARTE</t>
  </si>
  <si>
    <t>08.263.349/0001-28</t>
  </si>
  <si>
    <t>PAULO CEZAR PINHEIRO CARNEIRO ADVOG</t>
  </si>
  <si>
    <t>35.789.973/0001-36</t>
  </si>
  <si>
    <t>PINHEIRO GUIMARÃES - ADVOGADOS</t>
  </si>
  <si>
    <t>42.591.727/0001-30</t>
  </si>
  <si>
    <t>POST EXPRESS TREZE DE MAIO SERVICOS</t>
  </si>
  <si>
    <t>10.911.381/0001-14</t>
  </si>
  <si>
    <t>R C M PEREIRA MUDANCAS E TRANSPORTE</t>
  </si>
  <si>
    <t>REALINVEST PART. SOC. LTDA</t>
  </si>
  <si>
    <t>RK PARTNERS AS</t>
  </si>
  <si>
    <t>SERASA S.A</t>
  </si>
  <si>
    <t>SERASA SA</t>
  </si>
  <si>
    <t>SERGIO BERMUDES ADVOGADOS</t>
  </si>
  <si>
    <t>35.789.304/0001-64</t>
  </si>
  <si>
    <t>SERRADOR RIO EMPREENDIMENTOS E PART</t>
  </si>
  <si>
    <t>SERVICOS TEC E DE REP BARCRO LTDA E</t>
  </si>
  <si>
    <t>SPRINK SEGURANCA CONTRA INCENDIO LT</t>
  </si>
  <si>
    <t>STARSOFT SISTEMAS CORPORATIVOS LTDA</t>
  </si>
  <si>
    <t>SUPRICORP SUPRIMENTOS LTDA</t>
  </si>
  <si>
    <t>TEATRO EMPRESARIAL MOTIVADOR &amp; SOLU</t>
  </si>
  <si>
    <t>TECHINT ENGENHARIA E CONSTRUÇÃO S.A</t>
  </si>
  <si>
    <t>61.575.775/0001-80</t>
  </si>
  <si>
    <t>TEDESCHI ADVOGADS ASSOCIADOS</t>
  </si>
  <si>
    <t>TOTVS S.A</t>
  </si>
  <si>
    <t>VALORIZACAO EMPRESA DE CA</t>
  </si>
  <si>
    <t>VINHAS E REDENSCHI ADVOGADOS</t>
  </si>
  <si>
    <t>VIVO SA</t>
  </si>
  <si>
    <t>W3 INFORMATICA LTDA</t>
  </si>
  <si>
    <t>WIPI TELECOM EIRELI</t>
  </si>
  <si>
    <t>YSSY TECNOLOGIA SA</t>
  </si>
  <si>
    <t>Nome Fantasia</t>
  </si>
  <si>
    <t>DDD</t>
  </si>
  <si>
    <t>Telefone 2</t>
  </si>
  <si>
    <t>Tipo de logradouro</t>
  </si>
  <si>
    <t>Rua</t>
  </si>
  <si>
    <t>Rua nº</t>
  </si>
  <si>
    <t>Complemento</t>
  </si>
  <si>
    <t>Bairro</t>
  </si>
  <si>
    <t>CEP</t>
  </si>
  <si>
    <t>Cidade</t>
  </si>
  <si>
    <t>Município</t>
  </si>
  <si>
    <t>Estado</t>
  </si>
  <si>
    <t>País</t>
  </si>
  <si>
    <t>Classe de Credores</t>
  </si>
  <si>
    <t>Empresa 1º QGC</t>
  </si>
  <si>
    <t>OSX Brasil S.A</t>
  </si>
  <si>
    <t>09.112.685/0001-32</t>
  </si>
  <si>
    <t>3237-5200</t>
  </si>
  <si>
    <t>faturamento@osx.com.br</t>
  </si>
  <si>
    <t>Rua Lauro Muller 116 Sala 2405 Botafogo 22290-160 Rio de Janeiro Rio de Janeiro RJ</t>
  </si>
  <si>
    <t>Lauro Muller</t>
  </si>
  <si>
    <t>Sala 2405</t>
  </si>
  <si>
    <t>Botafogo</t>
  </si>
  <si>
    <t>22290-160</t>
  </si>
  <si>
    <t>Rio de Janeiro</t>
  </si>
  <si>
    <t>RJ</t>
  </si>
  <si>
    <t>Brasil</t>
  </si>
  <si>
    <t xml:space="preserve">Esse saldo está sendo reduzido em R$ 4.615.483,28 que são referentes as NDs que precisamos ter em aberto para pagar e evitar mútuos entre as companhias. </t>
  </si>
  <si>
    <t>OSX GmBh</t>
  </si>
  <si>
    <t>não encontrado</t>
  </si>
  <si>
    <t>OSX Serviços Operacionais Ltda</t>
  </si>
  <si>
    <t>11.437.203/0001-66</t>
  </si>
  <si>
    <t>OSX Brasil - Porto do Açu S.A.</t>
  </si>
  <si>
    <t>11.198.242/0001-58</t>
  </si>
  <si>
    <t>OSX Serviços Gerais Ltda</t>
  </si>
  <si>
    <t>13.434.844/0001-92</t>
  </si>
  <si>
    <t>2555-6100</t>
  </si>
  <si>
    <t>Rua Lauro Muller 116 Sala 2405 Botafogo Rio de Janeiro Rio de Janeiro BRASIL</t>
  </si>
  <si>
    <t>OSX Procurement B.V.</t>
  </si>
  <si>
    <t>Parkstraat 83, Offices 209/210, 2514JG´s - Gravenhage</t>
  </si>
  <si>
    <t>OSX Leasing Group B.V.</t>
  </si>
  <si>
    <t xml:space="preserve">Prins Bernhardplein 200, 1097JB Amsterdam </t>
  </si>
  <si>
    <t>Centennial Asset Mining Fund LLC</t>
  </si>
  <si>
    <t>502 East John Street, S/N</t>
  </si>
  <si>
    <t>Acionista</t>
  </si>
  <si>
    <t>Eike Fuhrken Batista</t>
  </si>
  <si>
    <t>Pessoa Física</t>
  </si>
  <si>
    <t>eike.batista@ebx.com.br</t>
  </si>
  <si>
    <t>Praia do Flamengo 154 10º andar Flamengo 22210-030 Rio de Janeiro Rio de Janeiro RJ</t>
  </si>
  <si>
    <t>Praia do Flamengo</t>
  </si>
  <si>
    <t>10º andar</t>
  </si>
  <si>
    <t>Flamengo</t>
  </si>
  <si>
    <t>22210-030</t>
  </si>
  <si>
    <t>Six Soluções Inteligentes S.A.</t>
  </si>
  <si>
    <t>13.405.322/0001-62</t>
  </si>
  <si>
    <t>2163-4687</t>
  </si>
  <si>
    <t>sirlene.pacheco@ebx.com.br</t>
  </si>
  <si>
    <t>Avx Investimentos Ltda</t>
  </si>
  <si>
    <t>AVX Táxi Aéreo</t>
  </si>
  <si>
    <t>03.566.530/0001-90</t>
  </si>
  <si>
    <t>2163-5500</t>
  </si>
  <si>
    <t>EBX HOLDING LTDA</t>
  </si>
  <si>
    <t>12.334.551/0001-70</t>
  </si>
  <si>
    <t>Instituto EBX</t>
  </si>
  <si>
    <t>10.972.902/0001-43</t>
  </si>
  <si>
    <t>2555-5642</t>
  </si>
  <si>
    <t>Integra OFFshore Ltda</t>
  </si>
  <si>
    <t>15.837.634/0002-51</t>
  </si>
  <si>
    <t>3550-9150</t>
  </si>
  <si>
    <t>contato@mendesjunior.com</t>
  </si>
  <si>
    <t>V 5 Projetada S/N Parte Lote A-12 Distrito Industrial 28200-000 Rio de Janeiro Sao Joao Da Barra RJ</t>
  </si>
  <si>
    <t>V 5 Projetada</t>
  </si>
  <si>
    <t>S/N</t>
  </si>
  <si>
    <t>Parte Lote A-12</t>
  </si>
  <si>
    <t>Distrito Industrial</t>
  </si>
  <si>
    <t>28200-000</t>
  </si>
  <si>
    <t>Sao Joao Da Barra</t>
  </si>
  <si>
    <t xml:space="preserve">A Intrega em uma reunião alegou que esse valor não é mais devido. </t>
  </si>
  <si>
    <t>PORTO DO ACU OPERACOES S.A.</t>
  </si>
  <si>
    <t>Llx Acu Operacoes Portuarias S/A</t>
  </si>
  <si>
    <t>08.807.676/0002-84</t>
  </si>
  <si>
    <t>2555-4113</t>
  </si>
  <si>
    <t>bernardo.duarte@portodoacu.com.br</t>
  </si>
  <si>
    <t>Faz Saco Dantas S/N Distrito Industrial 28200-000 Rio de Janeiro Sao Joao Da Barra RJ</t>
  </si>
  <si>
    <t>Faz Saco Dantas</t>
  </si>
  <si>
    <t>Inscr. Estadual</t>
  </si>
  <si>
    <t xml:space="preserve">Simples Nacional? </t>
  </si>
  <si>
    <t>Fornecedor Parceiro?</t>
  </si>
  <si>
    <t xml:space="preserve"> A GERADORA ALUGUEL DE MAQUINAS SA</t>
  </si>
  <si>
    <t>NÃO</t>
  </si>
  <si>
    <t>21</t>
  </si>
  <si>
    <t>fiscal@ageradora.com.br</t>
  </si>
  <si>
    <t>Rod</t>
  </si>
  <si>
    <t>Washington Luiz</t>
  </si>
  <si>
    <t>13501</t>
  </si>
  <si>
    <t>Chacaras Rio - Petropolis</t>
  </si>
  <si>
    <t>Duque de Caxias</t>
  </si>
  <si>
    <t>BRASIL</t>
  </si>
  <si>
    <t>SIM</t>
  </si>
  <si>
    <t>Pagamento feito mensalmente.</t>
  </si>
  <si>
    <t>Saldo 1 mês</t>
  </si>
  <si>
    <t xml:space="preserve"> ACESSO REMOTO SERVIÇOS LTDA ME</t>
  </si>
  <si>
    <t>30.195.249/0001-60</t>
  </si>
  <si>
    <t>elianaandrade@acessoremotobr.com</t>
  </si>
  <si>
    <t>CN-I</t>
  </si>
  <si>
    <t>Cajueiro</t>
  </si>
  <si>
    <t>São João da Barra</t>
  </si>
  <si>
    <t>Pagamento mensalmete</t>
  </si>
  <si>
    <t xml:space="preserve"> DANIELLA MARIA ALVES TEDESHI SOCIED</t>
  </si>
  <si>
    <t>9959-1875</t>
  </si>
  <si>
    <t>maridaniella@gmail.com</t>
  </si>
  <si>
    <t>Frei Leandro</t>
  </si>
  <si>
    <t>26</t>
  </si>
  <si>
    <t>Apto 602</t>
  </si>
  <si>
    <t>Lagoa</t>
  </si>
  <si>
    <t xml:space="preserve"> EZZE SEGUROS S.A.</t>
  </si>
  <si>
    <t>11</t>
  </si>
  <si>
    <t>fipsusep@ezzeseguros.com.br</t>
  </si>
  <si>
    <t>Av</t>
  </si>
  <si>
    <t>Presidente Juscelino Kubitschek</t>
  </si>
  <si>
    <t>50</t>
  </si>
  <si>
    <t>10o Andar</t>
  </si>
  <si>
    <t>Vila Nova Conceição</t>
  </si>
  <si>
    <t>São Paulo</t>
  </si>
  <si>
    <t xml:space="preserve"> FIDUX MANAGEMENT SERVICES GMBH</t>
  </si>
  <si>
    <t>estrangeira</t>
  </si>
  <si>
    <t/>
  </si>
  <si>
    <t xml:space="preserve"> JFX ELETRONICA E REFRIGERACAO</t>
  </si>
  <si>
    <t>3757-6217</t>
  </si>
  <si>
    <t>Salgado Filho</t>
  </si>
  <si>
    <t>160</t>
  </si>
  <si>
    <t>Lote 14 Quadra 51</t>
  </si>
  <si>
    <t>Jardim Meriti</t>
  </si>
  <si>
    <t>22290-161</t>
  </si>
  <si>
    <t>São João de Meriti</t>
  </si>
  <si>
    <t xml:space="preserve"> NUCLEO DE INFORMACAO E COORDENACAO</t>
  </si>
  <si>
    <t>adm@nic.br</t>
  </si>
  <si>
    <t>Das Nações Unidas</t>
  </si>
  <si>
    <t>11541</t>
  </si>
  <si>
    <t>6 e 7o andar</t>
  </si>
  <si>
    <t>Brooklin Novo</t>
  </si>
  <si>
    <t xml:space="preserve"> OV SELECTION TRAVEL</t>
  </si>
  <si>
    <t>vianna.olga@gmail.com</t>
  </si>
  <si>
    <t>General Ribeiro da Costa</t>
  </si>
  <si>
    <t>114</t>
  </si>
  <si>
    <t>Apto 204</t>
  </si>
  <si>
    <t>Leme</t>
  </si>
  <si>
    <t xml:space="preserve"> RT LLP</t>
  </si>
  <si>
    <t xml:space="preserve"> VORTEX EMPREENDIMENTOS</t>
  </si>
  <si>
    <t>84</t>
  </si>
  <si>
    <t>contato@vortexempreendimentos.com</t>
  </si>
  <si>
    <t>Afonso Pena</t>
  </si>
  <si>
    <t>1170</t>
  </si>
  <si>
    <t>Sala 04</t>
  </si>
  <si>
    <t>Tirol</t>
  </si>
  <si>
    <t>Rio Grande do Norte</t>
  </si>
  <si>
    <t>Natal</t>
  </si>
  <si>
    <t xml:space="preserve"> WEG EQUIPAMENTOS ELETRICOS SA</t>
  </si>
  <si>
    <t>47</t>
  </si>
  <si>
    <t>contabil1@weg.net</t>
  </si>
  <si>
    <t>Graça Aranha</t>
  </si>
  <si>
    <t>1</t>
  </si>
  <si>
    <t>5o andar Sala 502</t>
  </si>
  <si>
    <t>Centro</t>
  </si>
  <si>
    <t>A B MOULIN VALENCIA - ME</t>
  </si>
  <si>
    <t>22</t>
  </si>
  <si>
    <t>2735-3056</t>
  </si>
  <si>
    <t>contabiltex@yahoo.com.br</t>
  </si>
  <si>
    <t>Deputado Alair Ferreira</t>
  </si>
  <si>
    <t>16</t>
  </si>
  <si>
    <t>Parque Turf Club</t>
  </si>
  <si>
    <t>28015-020</t>
  </si>
  <si>
    <t>Campos dos Goytacazes</t>
  </si>
  <si>
    <t>A NOVA LETRAS EXPRESS</t>
  </si>
  <si>
    <t>financeiro@letrasexpress.com.br</t>
  </si>
  <si>
    <t>Visconde de Itabaiana</t>
  </si>
  <si>
    <t>106</t>
  </si>
  <si>
    <t>FTE</t>
  </si>
  <si>
    <t>Engenho Novo</t>
  </si>
  <si>
    <t>A UNIVERSO DAS LETRAS COMUNICAÇÃO VISUAL LTDA</t>
  </si>
  <si>
    <t>administrtivo@auniverso.com.br</t>
  </si>
  <si>
    <t xml:space="preserve">Rua </t>
  </si>
  <si>
    <t>Subsl</t>
  </si>
  <si>
    <t>A. J ROSA GOMES PUSADA LTDA</t>
  </si>
  <si>
    <t>alexandre_shop@hotmail.com</t>
  </si>
  <si>
    <t>116</t>
  </si>
  <si>
    <t>Sala 901 E</t>
  </si>
  <si>
    <t>A.G. FREITAS MANHANI- MATERIAIS ELETRICOS - EPP</t>
  </si>
  <si>
    <t>43</t>
  </si>
  <si>
    <t>energitrafo@hotmail.com</t>
  </si>
  <si>
    <t>Martim Pescador Verde</t>
  </si>
  <si>
    <t>Brcao Fundos</t>
  </si>
  <si>
    <t>Parque Industrial ll</t>
  </si>
  <si>
    <t>Parana</t>
  </si>
  <si>
    <t>Arapongas</t>
  </si>
  <si>
    <t>AB &amp; L INFORMATICA LTDA</t>
  </si>
  <si>
    <t>7277-7797</t>
  </si>
  <si>
    <t>wykyng@hotmail.com</t>
  </si>
  <si>
    <t>Comendador Macedo</t>
  </si>
  <si>
    <t>226</t>
  </si>
  <si>
    <t xml:space="preserve">Loja 03 </t>
  </si>
  <si>
    <t>80060-030</t>
  </si>
  <si>
    <t>Curitiba</t>
  </si>
  <si>
    <t>PR</t>
  </si>
  <si>
    <t>ABANI</t>
  </si>
  <si>
    <t>contabil@renave.ind.br</t>
  </si>
  <si>
    <t>Ia</t>
  </si>
  <si>
    <t>Do Viana</t>
  </si>
  <si>
    <t>Anexo Parte</t>
  </si>
  <si>
    <t>Barreto</t>
  </si>
  <si>
    <t>Niteroi</t>
  </si>
  <si>
    <t>ABC PISCINAS E LAZER LTDA</t>
  </si>
  <si>
    <t>flavia@reagel.com.br</t>
  </si>
  <si>
    <t>Dr. Silvio Bastos Tavares</t>
  </si>
  <si>
    <t>217</t>
  </si>
  <si>
    <t>Parque Leopoldina</t>
  </si>
  <si>
    <t>ABDON INSTALAÇÃO E MANUTENÇÃO ELÉTRICA LTDA - ME</t>
  </si>
  <si>
    <t>Dr João Manoel Alves</t>
  </si>
  <si>
    <t>444</t>
  </si>
  <si>
    <t>elan@aberje.com.br</t>
  </si>
  <si>
    <t>Amalia de Noronha</t>
  </si>
  <si>
    <t>6o andar Conj 601</t>
  </si>
  <si>
    <t xml:space="preserve">Pinheiros </t>
  </si>
  <si>
    <t>05410-010</t>
  </si>
  <si>
    <t>Sao Paulo</t>
  </si>
  <si>
    <t>ABS GROUP SERVICES DO BRASIL LTDA</t>
  </si>
  <si>
    <t>absqebrasil@abs-qe.com</t>
  </si>
  <si>
    <t>Al</t>
  </si>
  <si>
    <t>Araguaia</t>
  </si>
  <si>
    <t>Bloco 1 Conj 1203,1204 e 1205</t>
  </si>
  <si>
    <t>Alphaville Industrial</t>
  </si>
  <si>
    <t>Barueri</t>
  </si>
  <si>
    <t>5188-3000</t>
  </si>
  <si>
    <t>cadastroorgaopublico@accenture.com</t>
  </si>
  <si>
    <t>Republica do Chile</t>
  </si>
  <si>
    <t>Pavmto 18</t>
  </si>
  <si>
    <t>ACCESS LOCACAO DE MAQUINAS E EQUIPAMENTOS LTDA</t>
  </si>
  <si>
    <t>67</t>
  </si>
  <si>
    <t>ENG.RENANBEZERRA@GMAIL.COM</t>
  </si>
  <si>
    <t>São Judas Tadeu</t>
  </si>
  <si>
    <t>163</t>
  </si>
  <si>
    <t>Monte Castelo</t>
  </si>
  <si>
    <t>Mato Grosso</t>
  </si>
  <si>
    <t>Campo Grande</t>
  </si>
  <si>
    <t>ACCIONA INFRAESTRUCTURAS S.A</t>
  </si>
  <si>
    <t>wribeiro@acciona.com.br</t>
  </si>
  <si>
    <t>Carlos Alberto Chebase</t>
  </si>
  <si>
    <t>2667</t>
  </si>
  <si>
    <t>Km 08</t>
  </si>
  <si>
    <t>Pqe. Guarus</t>
  </si>
  <si>
    <t>Está em duplicidade o valor no QGC da OSCN e OSBR, o correto é ter apenas na OSCN</t>
  </si>
  <si>
    <t>ACESSO REMOTO SERVICES LTDA</t>
  </si>
  <si>
    <t>9279-3712</t>
  </si>
  <si>
    <t>andradealarmes@gmail.com</t>
  </si>
  <si>
    <t>BR 356</t>
  </si>
  <si>
    <t>ACM COMERCIO E DECORACAO LTDA</t>
  </si>
  <si>
    <t>Jornalista Costa Rego</t>
  </si>
  <si>
    <t>104</t>
  </si>
  <si>
    <t>São Conrado</t>
  </si>
  <si>
    <t>ACOS CONTINENTE INDUSTRIA E COMERCI</t>
  </si>
  <si>
    <t>acoscontinentesp@tuol.com.br</t>
  </si>
  <si>
    <t>Amaral Peixoto</t>
  </si>
  <si>
    <t>2401</t>
  </si>
  <si>
    <t>3o andar Sala 302</t>
  </si>
  <si>
    <t>Baldeador</t>
  </si>
  <si>
    <t>AENEJOTA FERRAMENTAS LTDA</t>
  </si>
  <si>
    <t>Estrada</t>
  </si>
  <si>
    <t>De Iterere A Morangaba</t>
  </si>
  <si>
    <t>Conj Industria Extrativa</t>
  </si>
  <si>
    <t>Localidade de Iterere</t>
  </si>
  <si>
    <t>AEROIND COMERCIAL LTDA</t>
  </si>
  <si>
    <t>aeroindcom@terra.com.br</t>
  </si>
  <si>
    <t>Professor Lourival Gomes Machado</t>
  </si>
  <si>
    <t>282</t>
  </si>
  <si>
    <t>Santana</t>
  </si>
  <si>
    <t>paulo.kleinberger@affero.com.br</t>
  </si>
  <si>
    <t>Bambina</t>
  </si>
  <si>
    <t>22251-050</t>
  </si>
  <si>
    <t>11.472.921/0001-73</t>
  </si>
  <si>
    <t>4063-9157</t>
  </si>
  <si>
    <t>AFREL IBIZA COMERCIO</t>
  </si>
  <si>
    <t>atendimento@afrel.com.br</t>
  </si>
  <si>
    <t>Zenobio da Costa</t>
  </si>
  <si>
    <t>Quadra 137 Lote 1983</t>
  </si>
  <si>
    <t>Saracuruna</t>
  </si>
  <si>
    <t>AGENCIA 4K LTDA</t>
  </si>
  <si>
    <t>diretoria4k@gmail.com</t>
  </si>
  <si>
    <t>19</t>
  </si>
  <si>
    <t>93</t>
  </si>
  <si>
    <t>Casa 1</t>
  </si>
  <si>
    <t>Parque Alphaville ll</t>
  </si>
  <si>
    <t>AGF ENGENHARIA LTDA</t>
  </si>
  <si>
    <t>41</t>
  </si>
  <si>
    <t>agf@agfengenharia.com.br</t>
  </si>
  <si>
    <t xml:space="preserve">Topazio </t>
  </si>
  <si>
    <t>123</t>
  </si>
  <si>
    <t>Vila Andreza</t>
  </si>
  <si>
    <t>Minas Gerais</t>
  </si>
  <si>
    <t>Congonhas</t>
  </si>
  <si>
    <t>AIG SEGUROS BRASIL S.A.</t>
  </si>
  <si>
    <t>3809-2121</t>
  </si>
  <si>
    <t>br.recepcao@aig.com</t>
  </si>
  <si>
    <t>Doutor Chucri Zaidan</t>
  </si>
  <si>
    <t>296</t>
  </si>
  <si>
    <t>17o e 18o Andar</t>
  </si>
  <si>
    <t>Vila Cordeiro</t>
  </si>
  <si>
    <t>Pagamento mesal - termina em 10/2023</t>
  </si>
  <si>
    <t>Saldo do parcelamento - já foi tudo pago</t>
  </si>
  <si>
    <t>AIR PARTS EQUIPAMENTOS PNEUMATICOS</t>
  </si>
  <si>
    <t>airparts@airparts.com.br</t>
  </si>
  <si>
    <t>Pres Antonio Carlos</t>
  </si>
  <si>
    <t>375</t>
  </si>
  <si>
    <t>Sala 507</t>
  </si>
  <si>
    <t>ALE HEAVYLIFT BRASIL MOVIMENTACOES LTDA</t>
  </si>
  <si>
    <t>ALE HEAVYLIFT BRASIL MOVIMENTACOES</t>
  </si>
  <si>
    <t>legalizacao@wsscontabilidade.com.br</t>
  </si>
  <si>
    <t>Andromeda</t>
  </si>
  <si>
    <t>885</t>
  </si>
  <si>
    <t>Sala 1717 BCO</t>
  </si>
  <si>
    <t>Green Valley Alphaville</t>
  </si>
  <si>
    <t>ALE HOLDING NETHERLANDS B.V.</t>
  </si>
  <si>
    <t>m.birch@ale-heavylift.com</t>
  </si>
  <si>
    <t>4825 BD Breda, Países Baixos, Konijnenberg, 68</t>
  </si>
  <si>
    <t>ALF SERVICOS LTDA</t>
  </si>
  <si>
    <t>AGF SHOPPING RIO SUL</t>
  </si>
  <si>
    <t>clsilvacarvalho@uol.com.br</t>
  </si>
  <si>
    <t>Dq 31 Pavimento g2</t>
  </si>
  <si>
    <t>ALFAMEC COM DE EQUIP P/SANEAMENTO A</t>
  </si>
  <si>
    <t>eduardo@alfaequipamentos.com.br</t>
  </si>
  <si>
    <t>Papa João Paulo l</t>
  </si>
  <si>
    <t>5831</t>
  </si>
  <si>
    <t>Residencial Parque Cumbica</t>
  </si>
  <si>
    <t>Guarulhos</t>
  </si>
  <si>
    <t>ALK COMERCIO E SERVICOS DE INFORMAT</t>
  </si>
  <si>
    <t>Da Quitanda</t>
  </si>
  <si>
    <t>194</t>
  </si>
  <si>
    <t>Sala 703</t>
  </si>
  <si>
    <t>ALPE COMUNICACAO LTDA</t>
  </si>
  <si>
    <t>juridico@besmart.com.br</t>
  </si>
  <si>
    <t>Almirante Barroso</t>
  </si>
  <si>
    <t>81</t>
  </si>
  <si>
    <t>Sala 3001</t>
  </si>
  <si>
    <t>ALPHATEC S/A - EM RECUPERACAO JUDICIAL</t>
  </si>
  <si>
    <t>ALPHATEC SA</t>
  </si>
  <si>
    <t>romauro.matsuda@alphatec.ind.br</t>
  </si>
  <si>
    <t>141</t>
  </si>
  <si>
    <t>Sala 603</t>
  </si>
  <si>
    <t>Araruama</t>
  </si>
  <si>
    <t xml:space="preserve">ALTERDATA TECNOLOGIA EM INFORMATICA LTDA </t>
  </si>
  <si>
    <t>gtf.contabilidade@alterdata.com.br</t>
  </si>
  <si>
    <t>Prefeito Sebastiao Teixeira</t>
  </si>
  <si>
    <t>227</t>
  </si>
  <si>
    <t>Varzea</t>
  </si>
  <si>
    <t>Teresopolis</t>
  </si>
  <si>
    <t>ALVORADA VEICULOS LTDA</t>
  </si>
  <si>
    <t>31</t>
  </si>
  <si>
    <t>felipe.localiza@icloud.com</t>
  </si>
  <si>
    <t>Das Americas</t>
  </si>
  <si>
    <t>4200</t>
  </si>
  <si>
    <t>Bloco 07 Sala 213</t>
  </si>
  <si>
    <t>Barra da Tijuca</t>
  </si>
  <si>
    <t>AMBIPAR RESPONSE ENVIRONMENTAL SERVICES LTDA</t>
  </si>
  <si>
    <t>CONTROL AMBIENTAL ENGENHARIA E PLAN</t>
  </si>
  <si>
    <t>27</t>
  </si>
  <si>
    <t>contabilidade.es@ambipar.com</t>
  </si>
  <si>
    <t>Lrg</t>
  </si>
  <si>
    <t>Ibam</t>
  </si>
  <si>
    <t>5o andar</t>
  </si>
  <si>
    <t>AMERICANAS SA</t>
  </si>
  <si>
    <t>fiscal.nfe@b2wdigital.com</t>
  </si>
  <si>
    <t>Do Catete</t>
  </si>
  <si>
    <t>261</t>
  </si>
  <si>
    <t>Catete</t>
  </si>
  <si>
    <t>AMICI TURISMO</t>
  </si>
  <si>
    <t>fabitargino@gmail.com</t>
  </si>
  <si>
    <t xml:space="preserve">Capitao Otavio Machado </t>
  </si>
  <si>
    <t>Chacara Santo Antonio</t>
  </si>
  <si>
    <t>Pagamento por demanda</t>
  </si>
  <si>
    <t>AMPLA ENERGIA E SERVICOS SA</t>
  </si>
  <si>
    <t>fiscpro@enel.com</t>
  </si>
  <si>
    <t>Doutor Nilo Peçanha</t>
  </si>
  <si>
    <t>Loja 1</t>
  </si>
  <si>
    <t>Parque Santo Amaro</t>
  </si>
  <si>
    <t>ANDRADE SERVICOS REMOTO LTDA</t>
  </si>
  <si>
    <t>andradeservicosremoto@gmail.com</t>
  </si>
  <si>
    <t>Galdino Silva</t>
  </si>
  <si>
    <t>7</t>
  </si>
  <si>
    <t>ANDREIA CAPELLATO PETT ME</t>
  </si>
  <si>
    <t>andreia@marellirio.com.br</t>
  </si>
  <si>
    <t>João Cabral de Melo Neto</t>
  </si>
  <si>
    <t>850</t>
  </si>
  <si>
    <t>Blc 003 Sala 526</t>
  </si>
  <si>
    <t>br_fiscal@aon.com.br</t>
  </si>
  <si>
    <t>São Bento</t>
  </si>
  <si>
    <t>Sala 1401 e 1402</t>
  </si>
  <si>
    <t>48.102.552/0002-18</t>
  </si>
  <si>
    <t>3058-4511</t>
  </si>
  <si>
    <t>suelen.proenca@aon.com</t>
  </si>
  <si>
    <t>Sal 1401 e 1402 Parte A</t>
  </si>
  <si>
    <t>20090-010</t>
  </si>
  <si>
    <t>APSIS CONSULTORIA EMPRESARIAL LTDA</t>
  </si>
  <si>
    <t>karla.buarque@apsis.com.br</t>
  </si>
  <si>
    <t>Do Passeio</t>
  </si>
  <si>
    <t>62</t>
  </si>
  <si>
    <t>Sala 601</t>
  </si>
  <si>
    <t>ARG LTDA</t>
  </si>
  <si>
    <t>2103-7020</t>
  </si>
  <si>
    <t>celso@grupoarg.com.br</t>
  </si>
  <si>
    <t>Raja Gabaglia</t>
  </si>
  <si>
    <t>14o andar</t>
  </si>
  <si>
    <t>Luxemburgo</t>
  </si>
  <si>
    <t>30380-435</t>
  </si>
  <si>
    <t>Belo Horizonte</t>
  </si>
  <si>
    <t>MG</t>
  </si>
  <si>
    <t>ARJ MINERADORA LTDA</t>
  </si>
  <si>
    <t>Do Rosario</t>
  </si>
  <si>
    <t>ARMAZEM OFFSHORE</t>
  </si>
  <si>
    <t>2105-0263</t>
  </si>
  <si>
    <t>Lote A12</t>
  </si>
  <si>
    <t>ARQUIVEI SERVICOS ONLINE LTDA</t>
  </si>
  <si>
    <t>contabilidade@arquivei.com.br</t>
  </si>
  <si>
    <t>Doutor Carlos Botelho</t>
  </si>
  <si>
    <t>1863</t>
  </si>
  <si>
    <t>São Carlos</t>
  </si>
  <si>
    <t>ASAP RONIC ADUANEIRA E LOGISTICA</t>
  </si>
  <si>
    <t>anderson.rodrigues@asapbr.com.br</t>
  </si>
  <si>
    <t>Paraiba</t>
  </si>
  <si>
    <t>1322</t>
  </si>
  <si>
    <t>Funcionarios</t>
  </si>
  <si>
    <t>2222-2222</t>
  </si>
  <si>
    <t>abespetro@abespetro.org.br</t>
  </si>
  <si>
    <t>Rio Branco</t>
  </si>
  <si>
    <t>Sal 901</t>
  </si>
  <si>
    <t>20040-004</t>
  </si>
  <si>
    <t>ASSOCIACAO BRASILEIRA DE TECNOLOGIA</t>
  </si>
  <si>
    <t>elaine@sobratema.org.br</t>
  </si>
  <si>
    <t>Alegre</t>
  </si>
  <si>
    <t>311</t>
  </si>
  <si>
    <t>Barcelona</t>
  </si>
  <si>
    <t>São Caetano do Sul</t>
  </si>
  <si>
    <t>00</t>
  </si>
  <si>
    <t>11 3736-7200</t>
  </si>
  <si>
    <t>comercial@assuranceit.com.br</t>
  </si>
  <si>
    <t>Doutor Cardoso de Melo</t>
  </si>
  <si>
    <t>1460</t>
  </si>
  <si>
    <t>7o andar - CJ 75</t>
  </si>
  <si>
    <t>Vila Olimpia</t>
  </si>
  <si>
    <t>ATLANTICA HOTEL E INVESTIMENTOS IMO</t>
  </si>
  <si>
    <t>pousadaatlantica.grussai@yahoo.com.br</t>
  </si>
  <si>
    <t>Dos Imigrantes</t>
  </si>
  <si>
    <t>1770</t>
  </si>
  <si>
    <t>Brasilia</t>
  </si>
  <si>
    <t>Santa Catarina</t>
  </si>
  <si>
    <t>São Bento do Sul</t>
  </si>
  <si>
    <t>ATLANTICA HOTELS INTERNATIONAL</t>
  </si>
  <si>
    <t>fiscal.corp@ahi.com.br</t>
  </si>
  <si>
    <t>Tenente Coronel Cardoso</t>
  </si>
  <si>
    <t>1031</t>
  </si>
  <si>
    <t>ATLAS COPCO (WUXI) COMPRESSOR CO.</t>
  </si>
  <si>
    <t>China, 22, Changjiang Road, Wuxi214028</t>
  </si>
  <si>
    <t>CNY</t>
  </si>
  <si>
    <t>AUTROTEC SISTEMAS ELETRONICOS LTDA</t>
  </si>
  <si>
    <t>2568-6164</t>
  </si>
  <si>
    <t>Dos Araujos</t>
  </si>
  <si>
    <t>Tijuca</t>
  </si>
  <si>
    <t>20510-000</t>
  </si>
  <si>
    <t>Já foi pago, consta apenas no QGC.</t>
  </si>
  <si>
    <t>AVEVA DO BRASIL INFORMATICA LTDA</t>
  </si>
  <si>
    <t>Europa</t>
  </si>
  <si>
    <t>3059</t>
  </si>
  <si>
    <t>Catarina Zanaga</t>
  </si>
  <si>
    <t>Americana</t>
  </si>
  <si>
    <t>AVIPAM TURISMO E TECNOLOGIA LTDA</t>
  </si>
  <si>
    <t>2544-4758</t>
  </si>
  <si>
    <t>dbarbosa@avipam.com.br</t>
  </si>
  <si>
    <t>B</t>
  </si>
  <si>
    <t>20040-009</t>
  </si>
  <si>
    <t>AVX TAXI AEREO LTDA</t>
  </si>
  <si>
    <t>AZZUL MEDICINA E SEGURANCA DO TRABALHO LTDA - ME</t>
  </si>
  <si>
    <t>Antonio Aldeia</t>
  </si>
  <si>
    <t>Lote 22 B</t>
  </si>
  <si>
    <t>Barro Vermelho</t>
  </si>
  <si>
    <t>São Gonçalo</t>
  </si>
  <si>
    <t>B P A AGENCIAMENTOS MARITIMOS LTDA</t>
  </si>
  <si>
    <t>13</t>
  </si>
  <si>
    <t>brazport.operations@bpasantos.com.br</t>
  </si>
  <si>
    <t>Ana Costa</t>
  </si>
  <si>
    <t>471</t>
  </si>
  <si>
    <t>Sala 705</t>
  </si>
  <si>
    <t>Gonzaga</t>
  </si>
  <si>
    <t>11060-003</t>
  </si>
  <si>
    <t>Santos</t>
  </si>
  <si>
    <t>B3 BRASIL BOLSA BALCÃO</t>
  </si>
  <si>
    <t>societariob3@b3.com.br</t>
  </si>
  <si>
    <t>Pc</t>
  </si>
  <si>
    <t>Antonio Prado</t>
  </si>
  <si>
    <t>48</t>
  </si>
  <si>
    <t>7o andar</t>
  </si>
  <si>
    <t>BAG EVOLUTION COMERCIAL DE SACARIAS</t>
  </si>
  <si>
    <t>usinadosbags@usinadosbags.com.br</t>
  </si>
  <si>
    <t>Marechal Rondon</t>
  </si>
  <si>
    <t xml:space="preserve">Km 334 </t>
  </si>
  <si>
    <t>Chacaras Bauruenses</t>
  </si>
  <si>
    <t>Bauru</t>
  </si>
  <si>
    <t>Alexandre Dumas</t>
  </si>
  <si>
    <t>2100</t>
  </si>
  <si>
    <t>Conj 52</t>
  </si>
  <si>
    <t>Temos conta aberta com eles</t>
  </si>
  <si>
    <t>Dólar</t>
  </si>
  <si>
    <t>OSBR está como garantidora das dívidas das estrangeiras,logo apenas consta no QGC</t>
  </si>
  <si>
    <t>BANCO BTG PACTUAL SA</t>
  </si>
  <si>
    <t>luisfelipe.ferraiolo@ubs.com</t>
  </si>
  <si>
    <t xml:space="preserve">Pr </t>
  </si>
  <si>
    <t xml:space="preserve">5o e 6o andar </t>
  </si>
  <si>
    <t>22250-040</t>
  </si>
  <si>
    <t>Temos conta no banco BTG</t>
  </si>
  <si>
    <t>Saldo de 2019</t>
  </si>
  <si>
    <t>ellen.nakashima@itaubba.com</t>
  </si>
  <si>
    <t>Brigadeiro Faria Lima</t>
  </si>
  <si>
    <t>8o andar</t>
  </si>
  <si>
    <t>Itaim Bibi</t>
  </si>
  <si>
    <t>04538-132</t>
  </si>
  <si>
    <t>SP</t>
  </si>
  <si>
    <t>atendimento@original.com.br</t>
  </si>
  <si>
    <t>Porto União</t>
  </si>
  <si>
    <t>295</t>
  </si>
  <si>
    <t>Brooklin Paulista</t>
  </si>
  <si>
    <t>BANCO SANTANDER BRASIL SA</t>
  </si>
  <si>
    <t>90.400.888/0001-42</t>
  </si>
  <si>
    <t>4004-3535</t>
  </si>
  <si>
    <t>cadastro.santander@targetlaw.com.br</t>
  </si>
  <si>
    <t>Pres Juscelino Kubitschek</t>
  </si>
  <si>
    <t xml:space="preserve">Conj 281 Bloco A </t>
  </si>
  <si>
    <t>04543-011</t>
  </si>
  <si>
    <t>Debentures OSCN - Está na QGC da OSBR</t>
  </si>
  <si>
    <t xml:space="preserve">Debentures OSCN </t>
  </si>
  <si>
    <t>BANCO VOTORANTIM SA</t>
  </si>
  <si>
    <t>59.588.111/0001-03</t>
  </si>
  <si>
    <t>5171-2672</t>
  </si>
  <si>
    <t>intimacoesoficiais@bv.com.br</t>
  </si>
  <si>
    <t>Das nações unidas</t>
  </si>
  <si>
    <t>Torre A andar 18º</t>
  </si>
  <si>
    <t>Vila Gertrudes</t>
  </si>
  <si>
    <t>04794-000</t>
  </si>
  <si>
    <t>BAPTISTA &amp; SOUZA CONSULTORIA EMPRESARIAL</t>
  </si>
  <si>
    <t>bruno@baptistaesouza.com.br</t>
  </si>
  <si>
    <t>Mexico</t>
  </si>
  <si>
    <t>3</t>
  </si>
  <si>
    <t>4o andar</t>
  </si>
  <si>
    <t>BARRA FIRE LTDA</t>
  </si>
  <si>
    <t>2724-2982</t>
  </si>
  <si>
    <t>contato@mrconsultoriarj.com.br</t>
  </si>
  <si>
    <t>RJ 240</t>
  </si>
  <si>
    <t>KM 105</t>
  </si>
  <si>
    <t>5 Distrito</t>
  </si>
  <si>
    <t>serviço por demanda</t>
  </si>
  <si>
    <t>BENAFER S/A/ COMÉRCIO E INDÚSTRIA</t>
  </si>
  <si>
    <t>lsergio@benafer.com.br</t>
  </si>
  <si>
    <t>Jose Vicente</t>
  </si>
  <si>
    <t>Loja e Sub</t>
  </si>
  <si>
    <t>Grajau</t>
  </si>
  <si>
    <t>BENICIO BIZ EDITORES ASSOCIADOS LTDA</t>
  </si>
  <si>
    <t>beniciobiz@tnpetroleo.com.br</t>
  </si>
  <si>
    <t>Monan Grande</t>
  </si>
  <si>
    <t>900</t>
  </si>
  <si>
    <t>Rua 1 Lote Ap 81</t>
  </si>
  <si>
    <t>Badu</t>
  </si>
  <si>
    <t>BENTLEY SYSTEMS BRASIL LTDA</t>
  </si>
  <si>
    <t>rogerio.duarte@bentley.com</t>
  </si>
  <si>
    <t>São Vicente de Paulo</t>
  </si>
  <si>
    <t>481</t>
  </si>
  <si>
    <t>Araucaria</t>
  </si>
  <si>
    <t>BIAVINI SERVICOS ADMINISTRATIVOS</t>
  </si>
  <si>
    <t>agv@biavini.com.br</t>
  </si>
  <si>
    <t>Do Jogo da Bola</t>
  </si>
  <si>
    <t>74</t>
  </si>
  <si>
    <t>Saude</t>
  </si>
  <si>
    <t>BIOAGRI AMBIENTAL LTDA</t>
  </si>
  <si>
    <t>falecom.amb.br@mxns.com</t>
  </si>
  <si>
    <t>Aujovil Martini</t>
  </si>
  <si>
    <t>177</t>
  </si>
  <si>
    <t>E 201</t>
  </si>
  <si>
    <t>Dois Corregos</t>
  </si>
  <si>
    <t>Piracicaba</t>
  </si>
  <si>
    <t>BIOVEP CONTROLE DE VETORES E PRAGAS LTDA</t>
  </si>
  <si>
    <t>admbiovep@gmail.com</t>
  </si>
  <si>
    <t>Senador Viana</t>
  </si>
  <si>
    <t>193</t>
  </si>
  <si>
    <t>BKR LOPES MACHADO AUDITORES</t>
  </si>
  <si>
    <t>rj@bkr-lopesmachado.com.br</t>
  </si>
  <si>
    <t>416</t>
  </si>
  <si>
    <t>Sala 1101 a 1125</t>
  </si>
  <si>
    <t>BLUE CAPITAL CONSULTORIA FINANCEIRA LTDA</t>
  </si>
  <si>
    <t>administrativo@bluecapital.com.br</t>
  </si>
  <si>
    <t>Grupo 1002</t>
  </si>
  <si>
    <t>BM E P PROPRIEDADE INTELECTUAL LTDA</t>
  </si>
  <si>
    <t>fiscal@bmalaw.com.br</t>
  </si>
  <si>
    <t>461</t>
  </si>
  <si>
    <t>Loja A</t>
  </si>
  <si>
    <t>Goitacazes</t>
  </si>
  <si>
    <t>BORGES SERVIÇOS DE APOIO EMPRESARIAL LTDA</t>
  </si>
  <si>
    <t>cn@carvalhonogueira.com.br</t>
  </si>
  <si>
    <t>Embaixador Abelardo Bueno</t>
  </si>
  <si>
    <t>3200</t>
  </si>
  <si>
    <t>Apto 407</t>
  </si>
  <si>
    <t>BOSSA TURISMO ,EVENTOS E COMUNICACAO</t>
  </si>
  <si>
    <t>3062-3370</t>
  </si>
  <si>
    <t>jacyara@unaeventos.com.br</t>
  </si>
  <si>
    <t>Campinas</t>
  </si>
  <si>
    <t>802</t>
  </si>
  <si>
    <t>Conj 61 Sala 03-A</t>
  </si>
  <si>
    <t>Jardim Paulista</t>
  </si>
  <si>
    <t>01404-200</t>
  </si>
  <si>
    <t>BRACO SOCIAL SERVICOS LTDA ME</t>
  </si>
  <si>
    <t>05.584.623/0001-72</t>
  </si>
  <si>
    <t>3341-1115</t>
  </si>
  <si>
    <t>victorpatiri@gmail.com</t>
  </si>
  <si>
    <t>Jorge Amado</t>
  </si>
  <si>
    <t>Cond Camacari Open Center Loja 22</t>
  </si>
  <si>
    <t xml:space="preserve">Nova Vitória </t>
  </si>
  <si>
    <t>42802-906</t>
  </si>
  <si>
    <t>Bahia</t>
  </si>
  <si>
    <t>Camacari</t>
  </si>
  <si>
    <t>BA</t>
  </si>
  <si>
    <t>BRASFORMER BRASPEL PRODUTOS ELETRIC</t>
  </si>
  <si>
    <t>financeiro@braspel.com.br</t>
  </si>
  <si>
    <t>Pirelli</t>
  </si>
  <si>
    <t xml:space="preserve">1100 </t>
  </si>
  <si>
    <t xml:space="preserve">Bloco A </t>
  </si>
  <si>
    <t>Jardim Eden</t>
  </si>
  <si>
    <t>Sorocaba</t>
  </si>
  <si>
    <t>Das Lagrimas</t>
  </si>
  <si>
    <t>3034</t>
  </si>
  <si>
    <t>São João Climaco</t>
  </si>
  <si>
    <t>BRASIL MAQUINAS E EQUIPAMENTOS PESA</t>
  </si>
  <si>
    <t>erickson.alcantara@brasilmaquinas.com</t>
  </si>
  <si>
    <t>Alberto Lamego</t>
  </si>
  <si>
    <t>1009</t>
  </si>
  <si>
    <t>Loja</t>
  </si>
  <si>
    <t>Parque California</t>
  </si>
  <si>
    <t>BRASILSAT HARALD LTDA</t>
  </si>
  <si>
    <t>41 2103-0511</t>
  </si>
  <si>
    <t>brasilsat@brasilsat.com.br</t>
  </si>
  <si>
    <t xml:space="preserve">Atlantica </t>
  </si>
  <si>
    <t>Praia Norte</t>
  </si>
  <si>
    <t>Itapiruba</t>
  </si>
  <si>
    <t>Imbituba</t>
  </si>
  <si>
    <t>BRINDES RJ &amp; COUROMIX LTDA</t>
  </si>
  <si>
    <t>asc.contabilidade@ig.com.br</t>
  </si>
  <si>
    <t>Ubai</t>
  </si>
  <si>
    <t>72</t>
  </si>
  <si>
    <t>Letra A</t>
  </si>
  <si>
    <t>Ipiranga</t>
  </si>
  <si>
    <t>BRQ SOLUCOES EM INFORMATICA SA</t>
  </si>
  <si>
    <t>documentacaobrq@brq.com</t>
  </si>
  <si>
    <t>Ipanema</t>
  </si>
  <si>
    <t>Conj 1505,1506 e 1507</t>
  </si>
  <si>
    <t>Dezoito do Forte Empresarial</t>
  </si>
  <si>
    <t>BRUNO CALFAT ADVOGADOS</t>
  </si>
  <si>
    <t>monicalanat@bcalfat.adv.br</t>
  </si>
  <si>
    <t>99E99A</t>
  </si>
  <si>
    <t>Pvmto17</t>
  </si>
  <si>
    <t>BUNZL EQUIPAMENTOS PARA PROTECAO INDIVIDUAL LTDA</t>
  </si>
  <si>
    <t>PROT CAP ARTIGOS PARA PROTECAO INDU</t>
  </si>
  <si>
    <t>2090-3300</t>
  </si>
  <si>
    <t>nfse.bunzl@protcap.com.br</t>
  </si>
  <si>
    <t>Pastor Martin Luther King Jr</t>
  </si>
  <si>
    <t>Bloco 9 Torre 200 Sala 625 e 626</t>
  </si>
  <si>
    <t>Del Castilho</t>
  </si>
  <si>
    <t>BUREAU VERITAS DO BRASIL SOCIEDADE</t>
  </si>
  <si>
    <t>2206-9229</t>
  </si>
  <si>
    <t>jose.santana@br.bureauveritas.com</t>
  </si>
  <si>
    <t>Pc Pio X</t>
  </si>
  <si>
    <t>20070-000</t>
  </si>
  <si>
    <t>C A RODRIGUES COMERCIO DE EXTINTORES E INSTALACOES LTDA</t>
  </si>
  <si>
    <t>Presidente Kennedy</t>
  </si>
  <si>
    <t>392</t>
  </si>
  <si>
    <t>Jockey Club</t>
  </si>
  <si>
    <t>CAIXA ECONOMICA FEDERAL</t>
  </si>
  <si>
    <t>00.360.305/1327-95</t>
  </si>
  <si>
    <t>2202-3585</t>
  </si>
  <si>
    <t>228</t>
  </si>
  <si>
    <t>Loja 117</t>
  </si>
  <si>
    <t>CAMILA SARANTOPOULOS - ME</t>
  </si>
  <si>
    <t>camila@tecc.com.br</t>
  </si>
  <si>
    <t>Doutor Joao Palma Guiao</t>
  </si>
  <si>
    <t>630</t>
  </si>
  <si>
    <t>Sala 01</t>
  </si>
  <si>
    <t>Alto da Boa Vista</t>
  </si>
  <si>
    <t>Ribeirão Preto</t>
  </si>
  <si>
    <t>CAPANEMA SOCIEDADE DE ADV</t>
  </si>
  <si>
    <t>rcp@capanemaadv.com.br</t>
  </si>
  <si>
    <t>Da Assembleia</t>
  </si>
  <si>
    <t>10</t>
  </si>
  <si>
    <t>Sala 2711 Parte</t>
  </si>
  <si>
    <t>CAPROCK COMUNICACOES DO BRASIL LTDA</t>
  </si>
  <si>
    <t>brazil.finance@speedcast.com</t>
  </si>
  <si>
    <t>Nossa Senhora dos Navegantes</t>
  </si>
  <si>
    <t>955</t>
  </si>
  <si>
    <t>Sala 1106</t>
  </si>
  <si>
    <t>Enseada do Sua</t>
  </si>
  <si>
    <t>Espirito Santo</t>
  </si>
  <si>
    <t>Vitoria</t>
  </si>
  <si>
    <t>CARTORIO DO 15º OFICIO DE NOTAS DA COMARCA DO ESTADO DO RIO DE JANEIRO</t>
  </si>
  <si>
    <t>Do Ouvidor</t>
  </si>
  <si>
    <t>89</t>
  </si>
  <si>
    <t>CATERPILLAR BRASIL LTDA</t>
  </si>
  <si>
    <t>fiscal@cat.com</t>
  </si>
  <si>
    <t>14401</t>
  </si>
  <si>
    <t>Anexo Toree c-1</t>
  </si>
  <si>
    <t>CBB-FARIA LIMA ADM. HOTELEIRA.</t>
  </si>
  <si>
    <t>cscdepartamentofiscal@accor.com</t>
  </si>
  <si>
    <t>Olimpiadas</t>
  </si>
  <si>
    <t>205</t>
  </si>
  <si>
    <t>Parte</t>
  </si>
  <si>
    <t>CCPL PRODUCAO E MONTAGEM DE EVENTOS LIMITADA</t>
  </si>
  <si>
    <t>selma.fragoso@yahoo.com.br</t>
  </si>
  <si>
    <t>Padre Juvenal</t>
  </si>
  <si>
    <t>Apto 102</t>
  </si>
  <si>
    <t xml:space="preserve">Paqueta </t>
  </si>
  <si>
    <t>CEDISA CENTRAL DE AÇO S/A</t>
  </si>
  <si>
    <t>27.244.680/0016-21</t>
  </si>
  <si>
    <t>2123-3233</t>
  </si>
  <si>
    <t>tributos@cedisa.com.br</t>
  </si>
  <si>
    <t>Helio Rosa dos Santos</t>
  </si>
  <si>
    <t>Galpao l</t>
  </si>
  <si>
    <t>Imboassica</t>
  </si>
  <si>
    <t>27925-540</t>
  </si>
  <si>
    <t>Macae</t>
  </si>
  <si>
    <t>lucianoperito@terra.com.br</t>
  </si>
  <si>
    <t>Geremario Dantas</t>
  </si>
  <si>
    <t>807</t>
  </si>
  <si>
    <t>Sala 0729</t>
  </si>
  <si>
    <t>Pechincha</t>
  </si>
  <si>
    <t>02.045.967/0001-15</t>
  </si>
  <si>
    <t>9885-5880</t>
  </si>
  <si>
    <t>22743-011</t>
  </si>
  <si>
    <t>CEMASOL COMERCIAL ELETRICA LTDA</t>
  </si>
  <si>
    <t>eduardo@eletricacematel.com.br</t>
  </si>
  <si>
    <t>Civit I</t>
  </si>
  <si>
    <t>497</t>
  </si>
  <si>
    <t>Galpa 01  Modulos 01 e 02 Sala 21</t>
  </si>
  <si>
    <t>Civit l</t>
  </si>
  <si>
    <t>Serra</t>
  </si>
  <si>
    <t>Serviço por demenda</t>
  </si>
  <si>
    <t>CEMOC CENTRO DE MEDICINA OCUPACIONAL LTDA</t>
  </si>
  <si>
    <t>marcusalexandre2001@hotmail.com</t>
  </si>
  <si>
    <t>Marechal Floriano</t>
  </si>
  <si>
    <t>256</t>
  </si>
  <si>
    <t>CENTRO DE BIOLOGIA EXPERIMENTAL OCEANUS LTDA</t>
  </si>
  <si>
    <t>contabilidade@oceanus.bio.br</t>
  </si>
  <si>
    <t>Aristide Lobo</t>
  </si>
  <si>
    <t>46</t>
  </si>
  <si>
    <t>Num 0048</t>
  </si>
  <si>
    <t>Rio Comprido</t>
  </si>
  <si>
    <t>CENTRO DE ESTUDOS EM LOGISTICA</t>
  </si>
  <si>
    <t>Sala 02 Conj 61</t>
  </si>
  <si>
    <t>CERHA HEMPEL</t>
  </si>
  <si>
    <t>CERTISIGN CERTIFICADORA</t>
  </si>
  <si>
    <t>sac@certisign.com.br</t>
  </si>
  <si>
    <t>1485</t>
  </si>
  <si>
    <t>6o andar</t>
  </si>
  <si>
    <t>Jardim Paulistano</t>
  </si>
  <si>
    <t>3043-9800</t>
  </si>
  <si>
    <t>g.macedo@unidadepreventiva.com.br</t>
  </si>
  <si>
    <t>Sala 301</t>
  </si>
  <si>
    <t>22793-080</t>
  </si>
  <si>
    <t>fiscal@br.clara.net</t>
  </si>
  <si>
    <t>Tambore</t>
  </si>
  <si>
    <t>267</t>
  </si>
  <si>
    <t xml:space="preserve">Conj 171 B </t>
  </si>
  <si>
    <t>Pagamento mensalmente</t>
  </si>
  <si>
    <t>Saldo 1 mês - pagamento mensal</t>
  </si>
  <si>
    <t>CLAUDIO MARDEGAN TREINAMENTOS EIREL</t>
  </si>
  <si>
    <t>expediente@gvcontabil.com.br</t>
  </si>
  <si>
    <t>Beira Mar</t>
  </si>
  <si>
    <t>262</t>
  </si>
  <si>
    <t>CM COMANDOS LINEARES LTDA</t>
  </si>
  <si>
    <t>lucia@cmcomandos.com.br</t>
  </si>
  <si>
    <t>Engenheiro Alberto de Zagottis</t>
  </si>
  <si>
    <t>Jardim Taquaral</t>
  </si>
  <si>
    <t>CMPA MEDICINA E SEGURANÇA DO TRABALHO</t>
  </si>
  <si>
    <t>recebidos@cmpaocupacional.com.br</t>
  </si>
  <si>
    <t>Projetada</t>
  </si>
  <si>
    <t>Degredo</t>
  </si>
  <si>
    <t>CMV CONSTRUCOES MECANICAS LTDA</t>
  </si>
  <si>
    <t>51</t>
  </si>
  <si>
    <t>luciana@cmv.com.br</t>
  </si>
  <si>
    <t>Manoel Feu Subtil</t>
  </si>
  <si>
    <t>60</t>
  </si>
  <si>
    <t>Sala 201</t>
  </si>
  <si>
    <t>ATENÇÃO - ESTÁ NA CONTABILIDADE DA OSCN MAS CONSTA NO QGC DA OSBR</t>
  </si>
  <si>
    <t>jairo@cvm.gov.br</t>
  </si>
  <si>
    <t>Sete de Setembro</t>
  </si>
  <si>
    <t>20050-006</t>
  </si>
  <si>
    <t>Pagamento mensalmente - parcelamento termina em 12/2023</t>
  </si>
  <si>
    <t>Saldo parcelamento - Finalizado em 12/2023</t>
  </si>
  <si>
    <t>111</t>
  </si>
  <si>
    <t>28o andar</t>
  </si>
  <si>
    <t>COMPANHIA BRASILEIRA DE SOLUÇÕES E SERVIÇOS</t>
  </si>
  <si>
    <t>tributarioeregulatorio@elopar.com.br</t>
  </si>
  <si>
    <t>Xingu</t>
  </si>
  <si>
    <t>512</t>
  </si>
  <si>
    <t>3 e 4o andar</t>
  </si>
  <si>
    <t>CONCEICAO APARECIDA PEREIRA</t>
  </si>
  <si>
    <t>Santa Cruz</t>
  </si>
  <si>
    <t>Praia do Açu 5o Distrito</t>
  </si>
  <si>
    <t>CONDOMINIO DO EDIFICIO RIO SUL CENTER</t>
  </si>
  <si>
    <t>contabilidade@riosul.com.br</t>
  </si>
  <si>
    <t>CONECTA AUTOMAÇÃO E ELETRICA LTDA</t>
  </si>
  <si>
    <t>contato@conectaautomacao.com.br</t>
  </si>
  <si>
    <t>Flaminio Caldas</t>
  </si>
  <si>
    <t>73</t>
  </si>
  <si>
    <t>CONESTOGA-ROVERS E ASSOCIADOS ENGEN</t>
  </si>
  <si>
    <t>constituicao@assescont.com.br</t>
  </si>
  <si>
    <t>Jardim Botanico</t>
  </si>
  <si>
    <t>742</t>
  </si>
  <si>
    <t>Apt 2020 Bloco 2</t>
  </si>
  <si>
    <t>ccall@ccall.com.br</t>
  </si>
  <si>
    <t>Tocantins</t>
  </si>
  <si>
    <t>125</t>
  </si>
  <si>
    <t>Sala 3201</t>
  </si>
  <si>
    <t>Alphaville Empresarial</t>
  </si>
  <si>
    <t>CONSELHO REGIONAL DE CONTABILIDADE</t>
  </si>
  <si>
    <t>juridico@crcrj.org.br</t>
  </si>
  <si>
    <t>Primeiro de Março</t>
  </si>
  <si>
    <t>33</t>
  </si>
  <si>
    <t>CONSELHO REGIONAL DE ENGENHARIA ARQUITETURAE AGRONOMIA</t>
  </si>
  <si>
    <t>crh@crea-rj.org.br</t>
  </si>
  <si>
    <t>Buenos Aires</t>
  </si>
  <si>
    <t>40</t>
  </si>
  <si>
    <t>9</t>
  </si>
  <si>
    <t>CONSELHO REGIONAL DE QUÍMICA</t>
  </si>
  <si>
    <t>Alcindo Guanabara</t>
  </si>
  <si>
    <t>24</t>
  </si>
  <si>
    <t>13o Andar</t>
  </si>
  <si>
    <t>Cinelandia</t>
  </si>
  <si>
    <t>entretenimento@conspira.com.br</t>
  </si>
  <si>
    <t>Tereza Guimaraes</t>
  </si>
  <si>
    <t>144</t>
  </si>
  <si>
    <t>CONSTRUFORRO MATERIAIS</t>
  </si>
  <si>
    <t>17.337.638/0001-15</t>
  </si>
  <si>
    <t>Senador Tarcisio Miranda</t>
  </si>
  <si>
    <t>575</t>
  </si>
  <si>
    <t>Loja b</t>
  </si>
  <si>
    <t>Parque Tarcisio Miranda</t>
  </si>
  <si>
    <t>CONSTRUTORA STEIN LTDA</t>
  </si>
  <si>
    <t>cstein@cstein.com.br</t>
  </si>
  <si>
    <t>Floriano Peixoto</t>
  </si>
  <si>
    <t>126</t>
  </si>
  <si>
    <t>1o andar</t>
  </si>
  <si>
    <t>Blumenau</t>
  </si>
  <si>
    <t>COOP MISTA DE C E P DE SERV EM T RD LTDA</t>
  </si>
  <si>
    <t>30.042.097/0001-66</t>
  </si>
  <si>
    <t>Barros Barretos</t>
  </si>
  <si>
    <t>Bonsucesso</t>
  </si>
  <si>
    <t>21032-140</t>
  </si>
  <si>
    <t>COOPERATIVA BRASILEIRA DOS TRANSPOR</t>
  </si>
  <si>
    <t>coobranorteltda@terra.com.br</t>
  </si>
  <si>
    <t>Lote 3374</t>
  </si>
  <si>
    <t>COOPERATIVA DE TRANSPORTE</t>
  </si>
  <si>
    <t>contabilidade@coopertran.coop.br</t>
  </si>
  <si>
    <t>João Barbosa</t>
  </si>
  <si>
    <t>715</t>
  </si>
  <si>
    <t>Sala 05</t>
  </si>
  <si>
    <t>Jandira</t>
  </si>
  <si>
    <t xml:space="preserve">COOPERLOG-SJB - COOPERATOVA </t>
  </si>
  <si>
    <t>cooperlogsjb@cooperlogsjb.com</t>
  </si>
  <si>
    <t>Campos A São Joa da Barra</t>
  </si>
  <si>
    <t>Sala 3 Fazenda Angelin</t>
  </si>
  <si>
    <t>Zona Rural</t>
  </si>
  <si>
    <t>COPEMEC REPAROS NAVAIS LTDA-ME</t>
  </si>
  <si>
    <t>Doutor Borman</t>
  </si>
  <si>
    <t>23</t>
  </si>
  <si>
    <t>Sala 307 Parte</t>
  </si>
  <si>
    <t>COPY HOUSE SERVIÇOS REPROGRAFICOS EIRELI EPP</t>
  </si>
  <si>
    <t>acrcontabilidade@acrcontabilidade.com.br</t>
  </si>
  <si>
    <t>34</t>
  </si>
  <si>
    <t xml:space="preserve">CORPOS DE BOMBEIROS MILITAR </t>
  </si>
  <si>
    <t>CPR CENTRO DE PREVENCAO RIO LTDA ME</t>
  </si>
  <si>
    <t>63</t>
  </si>
  <si>
    <t>Sala 507,508 e 712</t>
  </si>
  <si>
    <t>2507-1400</t>
  </si>
  <si>
    <t>Salas 507/50</t>
  </si>
  <si>
    <t>20031-003</t>
  </si>
  <si>
    <t>01.691.465/0001-07</t>
  </si>
  <si>
    <t>cpr@cpr.com.br</t>
  </si>
  <si>
    <t>Salas 507/08/712</t>
  </si>
  <si>
    <t>CRISTALUX ILUMINACAO LTDA</t>
  </si>
  <si>
    <t>Barata Ribeiro</t>
  </si>
  <si>
    <t>759</t>
  </si>
  <si>
    <t>A</t>
  </si>
  <si>
    <t>Copacabana</t>
  </si>
  <si>
    <t>CRS CONSULTORIA E ENGENHARIA LTDA</t>
  </si>
  <si>
    <t>37.668.702/0001-58</t>
  </si>
  <si>
    <t>8161-8777</t>
  </si>
  <si>
    <t>ag@ags3.com.br</t>
  </si>
  <si>
    <t>Padre Feijo</t>
  </si>
  <si>
    <t>Subsolo</t>
  </si>
  <si>
    <t>Canela</t>
  </si>
  <si>
    <t>40110-170</t>
  </si>
  <si>
    <t>Salvador</t>
  </si>
  <si>
    <t>Não consta na contabilidade, somente no QGC</t>
  </si>
  <si>
    <t>CULTURA DE SEGURANCA SERVICOS DE CO</t>
  </si>
  <si>
    <t>9998-3438</t>
  </si>
  <si>
    <t>alexandre@culturadeseguranca.com.br</t>
  </si>
  <si>
    <t>Sá Ferreira</t>
  </si>
  <si>
    <t>22071-100</t>
  </si>
  <si>
    <t>tributario@cushwake.com</t>
  </si>
  <si>
    <t>Marcos Penteado de Ulhoa Rodrigues</t>
  </si>
  <si>
    <t>939</t>
  </si>
  <si>
    <t>05.752.618/0001-21</t>
  </si>
  <si>
    <t>3513-6129</t>
  </si>
  <si>
    <t>Andar 8 Torre 1</t>
  </si>
  <si>
    <t>06460-040</t>
  </si>
  <si>
    <t>D &amp; G ASSESSORIA DE CONTABILIDADE LTDA ME</t>
  </si>
  <si>
    <t>Prefeito Jorge Julio Costa dos Santos</t>
  </si>
  <si>
    <t>1000</t>
  </si>
  <si>
    <t>Bloco 05 Apto 911</t>
  </si>
  <si>
    <t>Belford Roxo</t>
  </si>
  <si>
    <t>D M P &amp; ASSOCIADOS LTDA</t>
  </si>
  <si>
    <t>3507-6903</t>
  </si>
  <si>
    <t>deiseapn@uol.com.br</t>
  </si>
  <si>
    <t>Jorge Emilio Fontenelle</t>
  </si>
  <si>
    <t>Bl 2 3o andar</t>
  </si>
  <si>
    <t>Recreio dos Bandeirantes</t>
  </si>
  <si>
    <t>22790-147</t>
  </si>
  <si>
    <t>DABBUR SERVIÇOS DE PILOTAGEM EIRELI</t>
  </si>
  <si>
    <t>2959-2969</t>
  </si>
  <si>
    <t>rafro@uol.com.br</t>
  </si>
  <si>
    <t>Olavo Fontoura</t>
  </si>
  <si>
    <t>386</t>
  </si>
  <si>
    <t>Sala 20</t>
  </si>
  <si>
    <t>02012-020</t>
  </si>
  <si>
    <t>Apt 602</t>
  </si>
  <si>
    <t>22470-210</t>
  </si>
  <si>
    <t>DANNEMANN SIEMSEN BIGLER &amp; IPANEMA MOREIRA</t>
  </si>
  <si>
    <t xml:space="preserve">Av </t>
  </si>
  <si>
    <t>Rodolfo Amoedo</t>
  </si>
  <si>
    <t>300</t>
  </si>
  <si>
    <t>Sala 101,102,102,104</t>
  </si>
  <si>
    <t>DAUDT CASTRO E GALLOTTI OLINTO ADVOGADOS</t>
  </si>
  <si>
    <t>paralegal@fsanetwork.com.br</t>
  </si>
  <si>
    <t>Praia</t>
  </si>
  <si>
    <t>De Botafogo</t>
  </si>
  <si>
    <t>440</t>
  </si>
  <si>
    <t>Sala 1501</t>
  </si>
  <si>
    <t>DBR ENERGIES S/A</t>
  </si>
  <si>
    <t>DORIS ENGENHARIA LTDA</t>
  </si>
  <si>
    <t>ualace.santos@dbrenergies.com.br</t>
  </si>
  <si>
    <t>Alvaro Tamega</t>
  </si>
  <si>
    <t>99</t>
  </si>
  <si>
    <t>DELL COMPUTADORES DO BRASIL LTDA</t>
  </si>
  <si>
    <t>diogo_oliveira@dell.com</t>
  </si>
  <si>
    <t>Da Emancipação</t>
  </si>
  <si>
    <t>Parque dos Pinheiros</t>
  </si>
  <si>
    <t>13184-654</t>
  </si>
  <si>
    <t>Hortolandia</t>
  </si>
  <si>
    <t>Saldo só RJ</t>
  </si>
  <si>
    <t>br_vendas@dell.com</t>
  </si>
  <si>
    <t>Industrial Belgraf</t>
  </si>
  <si>
    <t>92990-000</t>
  </si>
  <si>
    <t>Eldorado do Sul</t>
  </si>
  <si>
    <t>br_tax@dell.com</t>
  </si>
  <si>
    <t>5000</t>
  </si>
  <si>
    <t>Parte B</t>
  </si>
  <si>
    <t>DELTA RJ CONSULTURIA DE IMÓVEIS LTDA - EPP  - CONTRATO  4800000117</t>
  </si>
  <si>
    <t>Sala 4206</t>
  </si>
  <si>
    <t>DENOUNCEFY CANAL DE MANISFESTACAO</t>
  </si>
  <si>
    <t>legalizacao@planejarlopes.cnt.b</t>
  </si>
  <si>
    <t>Ataulfo de Paiva</t>
  </si>
  <si>
    <t>1079</t>
  </si>
  <si>
    <t>Sala 601 e 602</t>
  </si>
  <si>
    <t>Leblon</t>
  </si>
  <si>
    <t>DESENTUPIDORA GUANABARA LTDA</t>
  </si>
  <si>
    <t>Lemos Brito</t>
  </si>
  <si>
    <t>65</t>
  </si>
  <si>
    <t>Quintino Bocaiuva</t>
  </si>
  <si>
    <t>DEUGRO BRASIL TRANSPORTES NACIONAIS, INTERNACIONAIS E LOGISTICA LTDA.</t>
  </si>
  <si>
    <t>DEUGRO BRASIL TRANSPORTES NACIONAIS</t>
  </si>
  <si>
    <t>mark.hollenstein@deugro.com</t>
  </si>
  <si>
    <t>Pedroso Alvarenga</t>
  </si>
  <si>
    <t>CJ 8B</t>
  </si>
  <si>
    <t>04531-012</t>
  </si>
  <si>
    <t>DIEGO VIDAL VIEIRA LTDA</t>
  </si>
  <si>
    <t>9282-1591</t>
  </si>
  <si>
    <t>diegovidalvieira@gmail.com</t>
  </si>
  <si>
    <t>634</t>
  </si>
  <si>
    <t>Sala 1</t>
  </si>
  <si>
    <t>Chacara Santo Antonio Zona Sul</t>
  </si>
  <si>
    <t>04717-000</t>
  </si>
  <si>
    <t>DIMENSIONAL BRASIL SOLUCOES LTDA</t>
  </si>
  <si>
    <t>CENTELHA EQUIPAMENTOS ELETRICOS LTD</t>
  </si>
  <si>
    <t>juridico@centelhario.com.br</t>
  </si>
  <si>
    <t>Rosa Orsi Dolçoquio</t>
  </si>
  <si>
    <t>100</t>
  </si>
  <si>
    <t>Cordeiros</t>
  </si>
  <si>
    <t>Itajaí</t>
  </si>
  <si>
    <t>Saldo contábil R$46.469,14 em notas fiscais</t>
  </si>
  <si>
    <t>DIOGO ARAUJO DE LIMA</t>
  </si>
  <si>
    <t>Mario Covas Junior</t>
  </si>
  <si>
    <t>215</t>
  </si>
  <si>
    <t>Apto 2101</t>
  </si>
  <si>
    <t>invalido</t>
  </si>
  <si>
    <t>DIOGO ARAUJO DE LIMA LTDA</t>
  </si>
  <si>
    <t>meucnpj@contabilizei.com.br</t>
  </si>
  <si>
    <t>DMS SERVICOS DE ENGENHARIA E CONSULTORIA LTDA</t>
  </si>
  <si>
    <t>DIANA MOTTA DOS SANTOS</t>
  </si>
  <si>
    <t>diana.mottads@gmail.com</t>
  </si>
  <si>
    <t>Bloco 001 Sala 1229</t>
  </si>
  <si>
    <t>DNIT - DEPARTAMENTO NACIONAL DE</t>
  </si>
  <si>
    <t>61</t>
  </si>
  <si>
    <t>Quadra</t>
  </si>
  <si>
    <t>3 Lote A</t>
  </si>
  <si>
    <t>Ed N dos Transp 4o andar</t>
  </si>
  <si>
    <t>San</t>
  </si>
  <si>
    <t>Distrito Federal</t>
  </si>
  <si>
    <t>DOCUSING BRASIL SOLUCOES</t>
  </si>
  <si>
    <t>felipe.martins@docusign.com</t>
  </si>
  <si>
    <t>Jorn Roberto Marinho</t>
  </si>
  <si>
    <t>85</t>
  </si>
  <si>
    <t>Sala 21 e 51</t>
  </si>
  <si>
    <t>Cidade Moncoes</t>
  </si>
  <si>
    <t>DSV AIR &amp; SEA BRASIL LTDA</t>
  </si>
  <si>
    <t>PANALPINA LTDA</t>
  </si>
  <si>
    <t>br.fiscal@br.dsv.com</t>
  </si>
  <si>
    <t>28o andar Sala 2801 A</t>
  </si>
  <si>
    <t>DUETO PRODUCOES LTDA</t>
  </si>
  <si>
    <t>aclcontabil@hotmail.com</t>
  </si>
  <si>
    <t>Vinte e Oito de Março</t>
  </si>
  <si>
    <t>Sala 2</t>
  </si>
  <si>
    <t>Parque Fazendinha</t>
  </si>
  <si>
    <t>EB LEGALIZACOES &amp; APOIO</t>
  </si>
  <si>
    <t>3825-2775</t>
  </si>
  <si>
    <t>eduardocbrum@exitusbr.com.br</t>
  </si>
  <si>
    <t>Acre</t>
  </si>
  <si>
    <t>77</t>
  </si>
  <si>
    <t xml:space="preserve">Sala 501 </t>
  </si>
  <si>
    <t>20081-000</t>
  </si>
  <si>
    <t xml:space="preserve">21 </t>
  </si>
  <si>
    <t>Do Flamengo</t>
  </si>
  <si>
    <t>154</t>
  </si>
  <si>
    <t xml:space="preserve"> Andar 10 Parte</t>
  </si>
  <si>
    <t xml:space="preserve">Flamengo </t>
  </si>
  <si>
    <t>ECOIDEIAS COMERCIO</t>
  </si>
  <si>
    <t>amplitud@terra.com.br</t>
  </si>
  <si>
    <t>Manuel da Nobrega</t>
  </si>
  <si>
    <t>595</t>
  </si>
  <si>
    <t>Conj 21 Sala 03</t>
  </si>
  <si>
    <t>Paraiso</t>
  </si>
  <si>
    <t>ECOLOGIKA AMBIENTAL TRANSPORTE</t>
  </si>
  <si>
    <t>contato@ecologika.com.br</t>
  </si>
  <si>
    <t>Br 101 Com RJ 182</t>
  </si>
  <si>
    <t>0</t>
  </si>
  <si>
    <t>Lote 03 e 13</t>
  </si>
  <si>
    <t>Zona Zenc</t>
  </si>
  <si>
    <t>Carapebus</t>
  </si>
  <si>
    <t>ECOLOGUS ENGENHARIA CONSULTIVA LTDA</t>
  </si>
  <si>
    <t>Indio Tibirica</t>
  </si>
  <si>
    <t>3005</t>
  </si>
  <si>
    <t>Galpão 1</t>
  </si>
  <si>
    <t>Centro de Ouro Fino Paulista</t>
  </si>
  <si>
    <t>Ribeirão Pires</t>
  </si>
  <si>
    <t>ECOMOVI SOLUÇÕES E SERVIÇOS EM PAGAMENTOS LTDA</t>
  </si>
  <si>
    <t>contabilidade@cardban.com.br</t>
  </si>
  <si>
    <t>Doutor Romeu Tortima</t>
  </si>
  <si>
    <t>724</t>
  </si>
  <si>
    <t>Jardim Santa Genbra ll</t>
  </si>
  <si>
    <t>ECOPLASTIK TRANSPORTE E COMERCIO DE</t>
  </si>
  <si>
    <t>Pedro Gusso</t>
  </si>
  <si>
    <t>2486</t>
  </si>
  <si>
    <t>Cic</t>
  </si>
  <si>
    <t>Falconi Consultores - SA</t>
  </si>
  <si>
    <t>TAX SOLUTIONS SERVICOS TRIBUTARIOS</t>
  </si>
  <si>
    <t>raquel@egc.com.br</t>
  </si>
  <si>
    <t>Vicente Leite</t>
  </si>
  <si>
    <t>115</t>
  </si>
  <si>
    <t>Cordovil</t>
  </si>
  <si>
    <t>EGC - ESTRATEGIA E GOVERNANCA CORPORATIVA LTDA. - EPP</t>
  </si>
  <si>
    <t>07.639.722/0001-30</t>
  </si>
  <si>
    <t>2526-2700</t>
  </si>
  <si>
    <t>Desembargador Jorge Fontana</t>
  </si>
  <si>
    <t>Sala 1305</t>
  </si>
  <si>
    <t>Belverde</t>
  </si>
  <si>
    <t>30320-670</t>
  </si>
  <si>
    <t>Fornedor com outro nome fantasia</t>
  </si>
  <si>
    <t>EGT ENGENHARIA LTDA</t>
  </si>
  <si>
    <t>egt@egtengenharia.com.br</t>
  </si>
  <si>
    <t>Esp dos Ministerios</t>
  </si>
  <si>
    <t>Bloco P 5o andar</t>
  </si>
  <si>
    <t>Zona Civico Administrativa</t>
  </si>
  <si>
    <t>EKO AMBIENTAL SERVIÇOS E EMPREENDIM</t>
  </si>
  <si>
    <t>9984-8612</t>
  </si>
  <si>
    <t>rh@ekoambiental.com.br</t>
  </si>
  <si>
    <t>Hipolito Sardinha</t>
  </si>
  <si>
    <t>381</t>
  </si>
  <si>
    <t>Parque Presidente Vargas</t>
  </si>
  <si>
    <t>28085-006</t>
  </si>
  <si>
    <t>ELETRICA PADRAO EIRELI</t>
  </si>
  <si>
    <t>3622-2884</t>
  </si>
  <si>
    <t>ednacontabilidade@hotmail.com</t>
  </si>
  <si>
    <t>Nilo Pecanha</t>
  </si>
  <si>
    <t>684</t>
  </si>
  <si>
    <t xml:space="preserve">ELETROMAX </t>
  </si>
  <si>
    <t>eletromax@eletromaxcaxias.com.br</t>
  </si>
  <si>
    <t>Perimetral Professor Jose de Souza Herdy</t>
  </si>
  <si>
    <t>602</t>
  </si>
  <si>
    <t>Jardim 25 de Agosto</t>
  </si>
  <si>
    <t>ELETROMECANICA ESTACIO LTDA</t>
  </si>
  <si>
    <t>estacio@eletromecanicaestacio.com.br</t>
  </si>
  <si>
    <t>ELETROTECNICA SOSSAI EIRELI</t>
  </si>
  <si>
    <t>processo@cesarqueirozcontabilidade.com.br</t>
  </si>
  <si>
    <t>15 de Novembro</t>
  </si>
  <si>
    <t>475</t>
  </si>
  <si>
    <t>ELITA RIBEIRO SARZEDAS</t>
  </si>
  <si>
    <t>elitasarzedas@gmail.com</t>
  </si>
  <si>
    <t>Rui Barbosa</t>
  </si>
  <si>
    <t>458</t>
  </si>
  <si>
    <t>Apto 305</t>
  </si>
  <si>
    <t>São Francisco</t>
  </si>
  <si>
    <t>EMANUEL E TATI PRODUCOES ARTISTICAS</t>
  </si>
  <si>
    <t>BR 101 - Km 83</t>
  </si>
  <si>
    <t>Zona rural - Ibitioca</t>
  </si>
  <si>
    <t>EMBRA EMBRA SERVICOS EM TECNOLOGIA LTDA</t>
  </si>
  <si>
    <t>jose@chuva-inc.com</t>
  </si>
  <si>
    <t>Vicente Stancato</t>
  </si>
  <si>
    <t>330</t>
  </si>
  <si>
    <t>Chacara Santa Margarida</t>
  </si>
  <si>
    <t>EMPLACA SERVICOS LTDA</t>
  </si>
  <si>
    <t>paralegal9@mgcontecnica.com.br</t>
  </si>
  <si>
    <t>Rafael de Março</t>
  </si>
  <si>
    <t>142</t>
  </si>
  <si>
    <t>Parque Industrial das Oliveiras</t>
  </si>
  <si>
    <t>engdb_administrativo@engdb.com.br</t>
  </si>
  <si>
    <t>Engenheiro Luis Carlos Berrini</t>
  </si>
  <si>
    <t>3o andar</t>
  </si>
  <si>
    <t>04571-010</t>
  </si>
  <si>
    <t>ENVITEK SERVICOS AMBIENTAIS LTDA EP</t>
  </si>
  <si>
    <t>envitek@envitek.com.br</t>
  </si>
  <si>
    <t>500</t>
  </si>
  <si>
    <t>Bloco 04</t>
  </si>
  <si>
    <t>ENY MARIA JORGE DE MIRANDA</t>
  </si>
  <si>
    <t>enymiranda@gmail.com</t>
  </si>
  <si>
    <t>Barão da Torre</t>
  </si>
  <si>
    <t xml:space="preserve">Cond Apto 202 </t>
  </si>
  <si>
    <t>EPC ENGENHARIA PROJETOS CONSULTORIA SA.</t>
  </si>
  <si>
    <t>EPC ENGENHARIA PROJETOS CONSULTORIA</t>
  </si>
  <si>
    <t>mrporfirio@epc.com.br</t>
  </si>
  <si>
    <t>191</t>
  </si>
  <si>
    <t xml:space="preserve">6o andar </t>
  </si>
  <si>
    <t>20091-005</t>
  </si>
  <si>
    <t>ERIKA BARBOSA PEREIRA</t>
  </si>
  <si>
    <t>111.522.037-38</t>
  </si>
  <si>
    <t>99327-9404</t>
  </si>
  <si>
    <t>Nascimento Silva</t>
  </si>
  <si>
    <t>ERM BRASIL LTDA</t>
  </si>
  <si>
    <t>camila.bortolucci@erm.com</t>
  </si>
  <si>
    <t>Alphaville</t>
  </si>
  <si>
    <t xml:space="preserve">Alphaville </t>
  </si>
  <si>
    <t>06541-038</t>
  </si>
  <si>
    <t>5095-7900</t>
  </si>
  <si>
    <t>geraldo.teixira@erm.com</t>
  </si>
  <si>
    <t>Condominio Thera One torre 3 andar 17</t>
  </si>
  <si>
    <t>ERNST E YOUNG TERCO ASSESS.EMPRESAR</t>
  </si>
  <si>
    <t>diego.medeiros@br.ey.com</t>
  </si>
  <si>
    <t>Pr</t>
  </si>
  <si>
    <t>370</t>
  </si>
  <si>
    <t>Dep 2 ao 13 Pav Sal 101c</t>
  </si>
  <si>
    <t>ESCALADA MANUTENCAO E SERVICOS</t>
  </si>
  <si>
    <t>escalada.ba@gmail.com</t>
  </si>
  <si>
    <t>Buarque de Macedo</t>
  </si>
  <si>
    <t>53</t>
  </si>
  <si>
    <t>Apto 103</t>
  </si>
  <si>
    <t>ESMALTEC SA</t>
  </si>
  <si>
    <t>85 3299-8987/3299-8999</t>
  </si>
  <si>
    <t>recepcao2.estagio@miccontabil.com.br</t>
  </si>
  <si>
    <t>ESON CONSULTORIA EM ENGEN</t>
  </si>
  <si>
    <t>Campo Belo</t>
  </si>
  <si>
    <t>Laranjeiras</t>
  </si>
  <si>
    <t>ESYWORLD SISTEMAS E INFORMATICA LTD</t>
  </si>
  <si>
    <t>3017-4505</t>
  </si>
  <si>
    <t>contratos@prolinkcontabil.com.br</t>
  </si>
  <si>
    <t xml:space="preserve">Araguia </t>
  </si>
  <si>
    <t>2044</t>
  </si>
  <si>
    <t>Bloco 01 Sala 1014</t>
  </si>
  <si>
    <t>ETHOZ GOUP LTD</t>
  </si>
  <si>
    <t>EUROBRAS CONST MET MODULADAS LTDA</t>
  </si>
  <si>
    <t>comercial@eurobras.com.br</t>
  </si>
  <si>
    <t>Do Encanamento</t>
  </si>
  <si>
    <t>688</t>
  </si>
  <si>
    <t>Loja B</t>
  </si>
  <si>
    <t>Cosmos</t>
  </si>
  <si>
    <t xml:space="preserve">EVOLUCAO ENGENHARIA E CONSTRUCAO LTDA </t>
  </si>
  <si>
    <t>valeria@inovesolucoescontabeis.com.br</t>
  </si>
  <si>
    <t>Benvindo de Novaes</t>
  </si>
  <si>
    <t>1081</t>
  </si>
  <si>
    <t>Apto 101</t>
  </si>
  <si>
    <t>EXACTUM CONSULTORIA E PROJETOS LTDA</t>
  </si>
  <si>
    <t>mario.santos@exactum.com.br</t>
  </si>
  <si>
    <t>Prefeito Aristeu Ferreira da Silva</t>
  </si>
  <si>
    <t>2600</t>
  </si>
  <si>
    <t>Granja dos Cavaleiros</t>
  </si>
  <si>
    <t>EXECUTIVE AVIATION SERVICOS</t>
  </si>
  <si>
    <t>executiveairaviation@gmail.com</t>
  </si>
  <si>
    <t>Frei Vicente do Salvador</t>
  </si>
  <si>
    <t>70</t>
  </si>
  <si>
    <t>Santa Monica</t>
  </si>
  <si>
    <t>EXTINCAMPOS COM E INSTAL DE EQUIP D</t>
  </si>
  <si>
    <t>extincampos@uol.com.br</t>
  </si>
  <si>
    <t>Manoel Coutinho de Carvalho</t>
  </si>
  <si>
    <t>3380</t>
  </si>
  <si>
    <t>Campo Bom</t>
  </si>
  <si>
    <t>Barra do Pirai</t>
  </si>
  <si>
    <t>EZIO MORRESI</t>
  </si>
  <si>
    <t>11 2209-7430</t>
  </si>
  <si>
    <t>DIRETORIA@SMART-ID.COM.BR</t>
  </si>
  <si>
    <t>2110-5500</t>
  </si>
  <si>
    <t>Andar 10</t>
  </si>
  <si>
    <t>04543-000</t>
  </si>
  <si>
    <t>Pagamento mensalmente - termina em 12/2023</t>
  </si>
  <si>
    <t>Saldo do parcelamento finalizado em 12/2023</t>
  </si>
  <si>
    <t>FABRICA DIGITAL INFORMATI</t>
  </si>
  <si>
    <t>9154-7020</t>
  </si>
  <si>
    <t>bruno@fabricadigital.com.br</t>
  </si>
  <si>
    <t>Visconde de Inhauma</t>
  </si>
  <si>
    <t>134</t>
  </si>
  <si>
    <t>Sala 2001</t>
  </si>
  <si>
    <t>Conf. Hiostórico contábil - saldo devolução RJ (SUJEIRA?)</t>
  </si>
  <si>
    <t>02.393.153/0001-71</t>
  </si>
  <si>
    <t>20091-901</t>
  </si>
  <si>
    <t>FALCK NUTEC BRASIL TREINAMENTOS</t>
  </si>
  <si>
    <t>2105-3373</t>
  </si>
  <si>
    <t>edson.sa@nutecbrasil.com.br</t>
  </si>
  <si>
    <t>Prefeito Aristeu Ferreira Da Silva</t>
  </si>
  <si>
    <t>Novo Cavaleiros</t>
  </si>
  <si>
    <t>27930-070</t>
  </si>
  <si>
    <t>Macaé</t>
  </si>
  <si>
    <t>FALCON GLOBAL BRAZIL SISTEMAS LTDA</t>
  </si>
  <si>
    <t>Curicica</t>
  </si>
  <si>
    <t>1164</t>
  </si>
  <si>
    <t>Jacarepagua</t>
  </si>
  <si>
    <t>17.287.439/0001-40</t>
  </si>
  <si>
    <t>2252-2500</t>
  </si>
  <si>
    <t>Andar 6</t>
  </si>
  <si>
    <t>20021-060</t>
  </si>
  <si>
    <t>INSTITUTO DE DESENVOLVIMENTO GERENC</t>
  </si>
  <si>
    <t>falconi@falconi.com.br</t>
  </si>
  <si>
    <t>1327</t>
  </si>
  <si>
    <t>Conj 171</t>
  </si>
  <si>
    <t>FAN BATISTA LOCAÇÃO DE VEICULOS EIRELI</t>
  </si>
  <si>
    <t>dnaconsultoriacontabil@gmail.com</t>
  </si>
  <si>
    <t>Jose Lizandro Albernaz Gomes</t>
  </si>
  <si>
    <t>Br 356</t>
  </si>
  <si>
    <t>Vila da Rainha</t>
  </si>
  <si>
    <t>FAN BATISTA LTDA</t>
  </si>
  <si>
    <t>22 9817-9178</t>
  </si>
  <si>
    <t>fernandodongo908@gmail.com</t>
  </si>
  <si>
    <t>FERNANDO DA SILVA E SOUZA - MEI</t>
  </si>
  <si>
    <t>Cantagalo</t>
  </si>
  <si>
    <t>Lote 5 Quadra 78 Casa 2</t>
  </si>
  <si>
    <t>Trindade</t>
  </si>
  <si>
    <t>FERRACCIU E GANDRA ADVOGADOS</t>
  </si>
  <si>
    <t>Visconde de Piraja</t>
  </si>
  <si>
    <t>414</t>
  </si>
  <si>
    <t>Sala 1314 e 1315</t>
  </si>
  <si>
    <t>FH ADVOGADOS</t>
  </si>
  <si>
    <t>financeiro@fhlaw.com.br</t>
  </si>
  <si>
    <t>Aracaju</t>
  </si>
  <si>
    <t>225</t>
  </si>
  <si>
    <t>Edi 15o andar</t>
  </si>
  <si>
    <t>Higienopolis</t>
  </si>
  <si>
    <t>FIBRAVIT ENGENHARIA E SERVICOS LTDA</t>
  </si>
  <si>
    <t>rh@fibravit.com.br</t>
  </si>
  <si>
    <t>Guaicurus</t>
  </si>
  <si>
    <t>1195</t>
  </si>
  <si>
    <t>Agua Branca</t>
  </si>
  <si>
    <t>FILFAIRY CARE TAKERS</t>
  </si>
  <si>
    <t>FINANZAMBT WIEN 3/11 SCHWECHAT GERA</t>
  </si>
  <si>
    <t>FINANZAMT WLEN 1/23</t>
  </si>
  <si>
    <t>FIO FORTE SJB</t>
  </si>
  <si>
    <t>diretoria@unicafarma.com.br</t>
  </si>
  <si>
    <t>Joaquim Thomaz de Aquino Filho</t>
  </si>
  <si>
    <t>49</t>
  </si>
  <si>
    <t>FIXOPAR COMERCIO DE PARAFUSOS E FER</t>
  </si>
  <si>
    <t>11 2842-2700</t>
  </si>
  <si>
    <t>vendas@fixopar.com.br</t>
  </si>
  <si>
    <t>Feliciano S Cunha</t>
  </si>
  <si>
    <t>2241</t>
  </si>
  <si>
    <t xml:space="preserve">Distrito Industrial </t>
  </si>
  <si>
    <t>São José do Rio Preto</t>
  </si>
  <si>
    <t>FLAGCOLOR COMER</t>
  </si>
  <si>
    <t>Goias</t>
  </si>
  <si>
    <t>82</t>
  </si>
  <si>
    <t>Engenho de Dentro</t>
  </si>
  <si>
    <t>FLAVIENSE DO BRASIL COMERCIO DE MAD</t>
  </si>
  <si>
    <t>08.155.675/0001-11</t>
  </si>
  <si>
    <t>2671-5011</t>
  </si>
  <si>
    <t>janssen@flaviense.com.br</t>
  </si>
  <si>
    <t>Frei Caneca</t>
  </si>
  <si>
    <t>Frente</t>
  </si>
  <si>
    <t>Jardim Gramacho</t>
  </si>
  <si>
    <t>25056-070</t>
  </si>
  <si>
    <t>FORÇA DIGITAL C.P.E.LTDA</t>
  </si>
  <si>
    <t>carla@wellcomp.com.br</t>
  </si>
  <si>
    <t>FORSHIP ASIA PTE LTD</t>
  </si>
  <si>
    <t>FORSHIP ENGENHARIA S/A</t>
  </si>
  <si>
    <t>contabil@forship.com</t>
  </si>
  <si>
    <t>Wenceslau Prodo</t>
  </si>
  <si>
    <t>181</t>
  </si>
  <si>
    <t>Jardim Carvalho</t>
  </si>
  <si>
    <t>Colombo</t>
  </si>
  <si>
    <t>FORTVALE INFRA ESTRUTURA E LOCACOES</t>
  </si>
  <si>
    <t>04.055.523/0001-96</t>
  </si>
  <si>
    <t>portban@portban.com.br</t>
  </si>
  <si>
    <t>Miguel Frias e Vasconcelos</t>
  </si>
  <si>
    <t xml:space="preserve">1205 </t>
  </si>
  <si>
    <t>Jaguare</t>
  </si>
  <si>
    <t>FORZA COMERCIO E EQUIPAMENTOS</t>
  </si>
  <si>
    <t>jgw@jgwcontabil.com.br</t>
  </si>
  <si>
    <t>Brigadeiro Faria Lima e Silva</t>
  </si>
  <si>
    <t>581</t>
  </si>
  <si>
    <t>25 de Agosto</t>
  </si>
  <si>
    <t>FREITAS E LEITE ADVOGADOS</t>
  </si>
  <si>
    <t>Borges de Medeiros</t>
  </si>
  <si>
    <t>633</t>
  </si>
  <si>
    <t>eliastawil@fulltimecopiadoras.com.br</t>
  </si>
  <si>
    <t>Marques de Leão</t>
  </si>
  <si>
    <t>29</t>
  </si>
  <si>
    <t>Saldo RJ e pós RJ (R$ 752,90 )</t>
  </si>
  <si>
    <t>FUNDACAO EUCLIDES DA CUNHA DE APOIO</t>
  </si>
  <si>
    <t>fundacao@somosfec.org.br</t>
  </si>
  <si>
    <t>Miguel de Frias</t>
  </si>
  <si>
    <t>Icarai</t>
  </si>
  <si>
    <t>FUNDACAO NORTE FLUMINENSE DE DESENV</t>
  </si>
  <si>
    <t>2732-2755</t>
  </si>
  <si>
    <t>fundenor@fundenor.com.br</t>
  </si>
  <si>
    <t>Presidente Vargas</t>
  </si>
  <si>
    <t>Pecuaria</t>
  </si>
  <si>
    <t>28053-100</t>
  </si>
  <si>
    <t>FUNDO ESTADUAL DE RECURSOS HIDRICOS</t>
  </si>
  <si>
    <t>seconb@inea.rj.gov.br</t>
  </si>
  <si>
    <t>Venezuela</t>
  </si>
  <si>
    <t>110</t>
  </si>
  <si>
    <t>Edif Setor Gefin</t>
  </si>
  <si>
    <t>G 3 COMERCIAL NITEROI LTDA</t>
  </si>
  <si>
    <t>jolumosil@oi.com.br</t>
  </si>
  <si>
    <t>7o andar Conj 72 Sala h</t>
  </si>
  <si>
    <t>G.A REINOSO SERVICOS DE INFORMATICA</t>
  </si>
  <si>
    <t>590</t>
  </si>
  <si>
    <t>Sala 2105</t>
  </si>
  <si>
    <t>Conf. Histórico contábil - saldo devolução RJ (SUJEIRA?)</t>
  </si>
  <si>
    <t>00.673.404/0001-46</t>
  </si>
  <si>
    <t>2413-9259</t>
  </si>
  <si>
    <t>vendas@impricard.com.br</t>
  </si>
  <si>
    <t>Tenente Frederico Gustavo</t>
  </si>
  <si>
    <t>21321-170</t>
  </si>
  <si>
    <t>G3 COMERCIAL NITERÓI LTDA</t>
  </si>
  <si>
    <t>73.285.892/0001-98</t>
  </si>
  <si>
    <t>3719-8443</t>
  </si>
  <si>
    <t>Maestro Jose Botelho</t>
  </si>
  <si>
    <t>Vital Brazil</t>
  </si>
  <si>
    <t>24230-410</t>
  </si>
  <si>
    <t>financeiro@gc.com.br</t>
  </si>
  <si>
    <t>João Lira</t>
  </si>
  <si>
    <t>Provisão ref. acordo pagamento acontece mensalmente</t>
  </si>
  <si>
    <t>Saldo acordo antigo</t>
  </si>
  <si>
    <t>GALPETRO COMERCIO</t>
  </si>
  <si>
    <t>21 7852-5246</t>
  </si>
  <si>
    <t>GARMONE ENGENHARIA LTDA</t>
  </si>
  <si>
    <t>contato@garmone.com.br</t>
  </si>
  <si>
    <t>Oliveira Botelho</t>
  </si>
  <si>
    <t>64</t>
  </si>
  <si>
    <t>GDL PREMIUM LED LTDA</t>
  </si>
  <si>
    <t>LEDETERIA</t>
  </si>
  <si>
    <t>550</t>
  </si>
  <si>
    <t>Loja 110</t>
  </si>
  <si>
    <t>GE ENERGY POWER CONVERSION BRASIL LTDA</t>
  </si>
  <si>
    <t>07.608.927/0001-58</t>
  </si>
  <si>
    <t>3268-2900</t>
  </si>
  <si>
    <t>pc.tax@ge.com</t>
  </si>
  <si>
    <t>Dos Andradas</t>
  </si>
  <si>
    <t xml:space="preserve">Andar 8 e 9 sala 101 </t>
  </si>
  <si>
    <t>Santa Efigenia</t>
  </si>
  <si>
    <t>30260-070</t>
  </si>
  <si>
    <t xml:space="preserve">Belo Horizonte </t>
  </si>
  <si>
    <t>GENERAL ELECTRIC DO BRASIL LTDA</t>
  </si>
  <si>
    <t>33.482.241/0026-21</t>
  </si>
  <si>
    <t>3067-8181</t>
  </si>
  <si>
    <t>taxcoe.clear@ge.com</t>
  </si>
  <si>
    <t>General David Sarnoff</t>
  </si>
  <si>
    <t>Cidade Industrial</t>
  </si>
  <si>
    <t>32210-110</t>
  </si>
  <si>
    <t>Contagem</t>
  </si>
  <si>
    <t>GESCOM SERVICOS DE COMUNICACAO LTDA</t>
  </si>
  <si>
    <t>2262-4867</t>
  </si>
  <si>
    <t>bruno.chaves@invitrolab.com.br</t>
  </si>
  <si>
    <t>Sala 513</t>
  </si>
  <si>
    <t>20040-924</t>
  </si>
  <si>
    <t>GFC - FINANCE CONSULTING LTDA</t>
  </si>
  <si>
    <t>nicholas.esquef@gfc-consulting.com.br</t>
  </si>
  <si>
    <t>Ramom Franco</t>
  </si>
  <si>
    <t>56</t>
  </si>
  <si>
    <t>Urca</t>
  </si>
  <si>
    <t>GIACOMINI DE CAMPOS DOS GOYTACAZES ALUGUEL DE EQUIPAMENTOS LTDA</t>
  </si>
  <si>
    <t>CASA DO CONSTRUTOR CAMPOS DOS GOYTA</t>
  </si>
  <si>
    <t>campos@casadoconstrutor.com.br</t>
  </si>
  <si>
    <t>Teixeira de Gouveia</t>
  </si>
  <si>
    <t xml:space="preserve">989 </t>
  </si>
  <si>
    <t>Sala 402</t>
  </si>
  <si>
    <t>TERRAFORUM CONSULTORIA LTDA</t>
  </si>
  <si>
    <t>carlos.morais@globant.com</t>
  </si>
  <si>
    <t>Conj 51</t>
  </si>
  <si>
    <t>GO TRATCH AMBIENTAL</t>
  </si>
  <si>
    <t>processos@contaliza.com.br</t>
  </si>
  <si>
    <t>Ludovico Barbosa</t>
  </si>
  <si>
    <t xml:space="preserve">151 </t>
  </si>
  <si>
    <t>Pavilhao 01 E</t>
  </si>
  <si>
    <t>Pau Pombo</t>
  </si>
  <si>
    <t>Nova Lima</t>
  </si>
  <si>
    <t>GRADE CONSULTORIA EM GESTAO EMPRESARIAL LTDA</t>
  </si>
  <si>
    <t>adm@gradeconsultoria.com.br</t>
  </si>
  <si>
    <t>Sala 0202</t>
  </si>
  <si>
    <t>GRAFICA EXPRESS LTDA- ME</t>
  </si>
  <si>
    <t>contato@grafica-express.com</t>
  </si>
  <si>
    <t>Alcebiades Peçanha</t>
  </si>
  <si>
    <t>Parque Rosario</t>
  </si>
  <si>
    <t>GRID COMMUNICATIONS PTE LTD</t>
  </si>
  <si>
    <t>GSG MATAIS - LTDA</t>
  </si>
  <si>
    <t>44 9174-5695</t>
  </si>
  <si>
    <t>universodastorneiras.oficial@gmail.com</t>
  </si>
  <si>
    <t>diferença de saldo (sujeirra?)</t>
  </si>
  <si>
    <t>Saldo de nf. pg a maior- sará dado baixa em dezembro</t>
  </si>
  <si>
    <t>3025-2242</t>
  </si>
  <si>
    <t>Emilio Blum</t>
  </si>
  <si>
    <t>131</t>
  </si>
  <si>
    <t>88020-010</t>
  </si>
  <si>
    <t>Florianopolis</t>
  </si>
  <si>
    <t>SC</t>
  </si>
  <si>
    <t>Saldo acordo trabalhista - Já acabou</t>
  </si>
  <si>
    <t>HELISTAR TAXI AEREO ESC DE PILOT E ASSES AERO LTDA</t>
  </si>
  <si>
    <t>financeiro@helistar.com.br</t>
  </si>
  <si>
    <t>Ayrton Senna</t>
  </si>
  <si>
    <t>2541</t>
  </si>
  <si>
    <t>Ctr 2016.009</t>
  </si>
  <si>
    <t>HERINGER ADVOGADOS ASSOCIADOS</t>
  </si>
  <si>
    <t>heringer@heringeradv.com.br</t>
  </si>
  <si>
    <t>St</t>
  </si>
  <si>
    <t>Scs Setor Comercial Sul</t>
  </si>
  <si>
    <t>1404</t>
  </si>
  <si>
    <t>Asa Sul</t>
  </si>
  <si>
    <t>HGG PROFILING EQUIPMENT</t>
  </si>
  <si>
    <t>Netherlands,Zuidrak 2, 1771 SW</t>
  </si>
  <si>
    <t>Euro</t>
  </si>
  <si>
    <t>HIDRODUCTIL TUBOS E CONEXOES LTDA</t>
  </si>
  <si>
    <t>Professor Aluizio Faria</t>
  </si>
  <si>
    <t>97</t>
  </si>
  <si>
    <t>HITECH SOLUCOES</t>
  </si>
  <si>
    <t>backoffice@hitechsolucoes.com.br</t>
  </si>
  <si>
    <t xml:space="preserve">Pelinca </t>
  </si>
  <si>
    <t>Loja 103</t>
  </si>
  <si>
    <t>Saldo de 02/2023</t>
  </si>
  <si>
    <t>HOTAL GOYA PLAZA LTDA</t>
  </si>
  <si>
    <t>Ferreira Viana</t>
  </si>
  <si>
    <t>HOTEL GRAMADO DE CAMPOS LTDA</t>
  </si>
  <si>
    <t>hotelgramadodecampos@gmail.com</t>
  </si>
  <si>
    <t>Abilio Fernandes Bandeira</t>
  </si>
  <si>
    <t>188</t>
  </si>
  <si>
    <t>Quadra 3 Lote 004A</t>
  </si>
  <si>
    <t>HOTEL JEQUITIMAR LTDA</t>
  </si>
  <si>
    <t>rbomk@centrogss.com.br</t>
  </si>
  <si>
    <t>Marjory da Silva Prado</t>
  </si>
  <si>
    <t>1100</t>
  </si>
  <si>
    <t>Lote A</t>
  </si>
  <si>
    <t>Praia de Pernambuco</t>
  </si>
  <si>
    <t>HSM EDUCACAO SA</t>
  </si>
  <si>
    <t>11.408.980/0001-82</t>
  </si>
  <si>
    <t>3319-9931</t>
  </si>
  <si>
    <t>fiscal@animaeducacao.com.br</t>
  </si>
  <si>
    <t>Albano Schmidt</t>
  </si>
  <si>
    <t>Sala NDE 2 Bloco</t>
  </si>
  <si>
    <t xml:space="preserve">Iririu </t>
  </si>
  <si>
    <t>89227-753</t>
  </si>
  <si>
    <t xml:space="preserve">Joinville </t>
  </si>
  <si>
    <t>HUB DE COMERCIO E TECNOLOGIA EIRELI</t>
  </si>
  <si>
    <t>hub@gmail.com</t>
  </si>
  <si>
    <t>156</t>
  </si>
  <si>
    <t>Sbl 236</t>
  </si>
  <si>
    <t>HUGO RIBEIRO MELO</t>
  </si>
  <si>
    <t>21 9553-7049</t>
  </si>
  <si>
    <t>HUGOMELO_RIBEIRO@HOTMAIL.COM</t>
  </si>
  <si>
    <t>HYUNDAI CORPORATION</t>
  </si>
  <si>
    <t>140-2Kye-Dong,Jongno-Gu, Seoul 110-793 Korea</t>
  </si>
  <si>
    <t>HYUNDAI HEAVY INDUSTRIES CO. LTD</t>
  </si>
  <si>
    <t xml:space="preserve">I, Jeonha-Dong, Dong-Gu,Ulsan, Korea </t>
  </si>
  <si>
    <t>Sem saldo no SAP</t>
  </si>
  <si>
    <t>HYUNDAI SAMHO HEAVY INDUSTRIES CO L</t>
  </si>
  <si>
    <t>theday17@hshi.co.kr</t>
  </si>
  <si>
    <t xml:space="preserve">93 Daebullo, Samho-eup,Yeongam-gun,Jeollanam-do,Korea </t>
  </si>
  <si>
    <t>IBM BRASIL INDUSTRIA MAQUINAS E SERVIÇOS LTDA</t>
  </si>
  <si>
    <t>2132-3844</t>
  </si>
  <si>
    <t>erikar@br.ibm.com</t>
  </si>
  <si>
    <t>Pasteur</t>
  </si>
  <si>
    <t>146 parte</t>
  </si>
  <si>
    <t>22290-240</t>
  </si>
  <si>
    <t>Na planilha de controle criada na época só colocaram o valor na OSCN para atualização, existe saldo no QGC nas duas empresas OSBR e OSCN.</t>
  </si>
  <si>
    <t>IBM BRASIL INDUSTRIA MAQUINAS E SERVICOS LIMITADA</t>
  </si>
  <si>
    <t>33.372.251/0001-56</t>
  </si>
  <si>
    <t>2132-3053</t>
  </si>
  <si>
    <t>ibmevoce@br.ibm.com</t>
  </si>
  <si>
    <t>Tutoia</t>
  </si>
  <si>
    <t>S PT 1/4 PT 5/8 12/20</t>
  </si>
  <si>
    <t>Vila Mariana</t>
  </si>
  <si>
    <t>04007-900</t>
  </si>
  <si>
    <t xml:space="preserve">Saldo contábil R$4.182.413,93 em notas fiscais e R$ 3.090.899,68 provisão </t>
  </si>
  <si>
    <t>ICEC INDUSTRIA DE CONSTRUCAO LTDA</t>
  </si>
  <si>
    <t>controladoria_fiscal@icec.com.br</t>
  </si>
  <si>
    <t>Conselheiro Jose Fernandes</t>
  </si>
  <si>
    <t>ICTSI RIO BRASIL TERMINAL 1 S.A.</t>
  </si>
  <si>
    <t>LIBRA TERMINAL RIO SA</t>
  </si>
  <si>
    <t>nuclefiscal@ictsirio.com</t>
  </si>
  <si>
    <t>General Gurjao</t>
  </si>
  <si>
    <t>105</t>
  </si>
  <si>
    <t>Caju</t>
  </si>
  <si>
    <t>IFM SERVICOS TECNOLOGICOS LTDA</t>
  </si>
  <si>
    <t>2222-2297</t>
  </si>
  <si>
    <t>vendas@ifm.com.br</t>
  </si>
  <si>
    <t>União e Industria</t>
  </si>
  <si>
    <t>KM 15,5 CO</t>
  </si>
  <si>
    <t>Itaipava</t>
  </si>
  <si>
    <t>25750-220</t>
  </si>
  <si>
    <t>Petropolis</t>
  </si>
  <si>
    <t>keucesar@hotmail.com</t>
  </si>
  <si>
    <t>Coronel Moreira</t>
  </si>
  <si>
    <t>170</t>
  </si>
  <si>
    <t>IMUNE GUERRA SERVIÇOS EIRELI</t>
  </si>
  <si>
    <t>contato@imuneguerra.com.br</t>
  </si>
  <si>
    <t>Amilcar Pereira da Silva</t>
  </si>
  <si>
    <t>1165</t>
  </si>
  <si>
    <t>Piteiras Quissama</t>
  </si>
  <si>
    <t>Quissama</t>
  </si>
  <si>
    <t>INDUSTRIA BRASILEIRA DE INFLAVEIS N</t>
  </si>
  <si>
    <t>faturamento@nautika.com.br</t>
  </si>
  <si>
    <t>Santana de Ipanema</t>
  </si>
  <si>
    <t>Cumbica</t>
  </si>
  <si>
    <t>INFNET EDUCACAO LTDA</t>
  </si>
  <si>
    <t>00.673.757/0001-46</t>
  </si>
  <si>
    <t>2122-8836</t>
  </si>
  <si>
    <t>controladoria@infnet.edu.br</t>
  </si>
  <si>
    <t>São José</t>
  </si>
  <si>
    <t>Slj Andar 2 Sala 401</t>
  </si>
  <si>
    <t>20010-020</t>
  </si>
  <si>
    <t>comercial.rj@informaker.com.br</t>
  </si>
  <si>
    <t>Candelaria</t>
  </si>
  <si>
    <t>20091-020</t>
  </si>
  <si>
    <t>INGRAM MICRO BRASIL LTDA</t>
  </si>
  <si>
    <t>11 2078-4415</t>
  </si>
  <si>
    <t xml:space="preserve">fiscal@ingrammicro.com.br    </t>
  </si>
  <si>
    <t>l-paralegal@uolinc.com</t>
  </si>
  <si>
    <t>Dos Bandeirantes</t>
  </si>
  <si>
    <t>1600</t>
  </si>
  <si>
    <t>Taquara</t>
  </si>
  <si>
    <t>IN-HAUS INDUSTRIAL E SERVICOS DE LOGISTICA LTDA</t>
  </si>
  <si>
    <t>SERVTEC INSTALACOES E MANUTENCAO LT</t>
  </si>
  <si>
    <t>cnpj.cadastro@gpssa.com.br</t>
  </si>
  <si>
    <t>Assis Brasil</t>
  </si>
  <si>
    <t>3532</t>
  </si>
  <si>
    <t>Sala 911</t>
  </si>
  <si>
    <t>Jardim Lindoia</t>
  </si>
  <si>
    <t>Rio Grande do Sul</t>
  </si>
  <si>
    <t>Porto Alegre</t>
  </si>
  <si>
    <t>INLAND REVENUE AUTHORITY</t>
  </si>
  <si>
    <t>INSTITUTO BRAS DO MEIO AMBIEN E DOS</t>
  </si>
  <si>
    <t>coexf.sede@ibama.gov.br</t>
  </si>
  <si>
    <t>Setor Club Esp.Norte - Trecho 2</t>
  </si>
  <si>
    <t>Ed.Sede Ibama - Sl 129</t>
  </si>
  <si>
    <t>Asa Norte</t>
  </si>
  <si>
    <t>Pagamento por trimestre</t>
  </si>
  <si>
    <t>INSTITUTO BRAS DO MEIO AMBIEN E DOS REC. NAT</t>
  </si>
  <si>
    <t>Scen - Setor Club Esp.Norte</t>
  </si>
  <si>
    <t>Ed. Sede Ibama Sala 129</t>
  </si>
  <si>
    <t>INSTITUTO BRASILEIRO DE PETROLEO E GA</t>
  </si>
  <si>
    <t>renato.teteo@ibp.org.br</t>
  </si>
  <si>
    <t>52</t>
  </si>
  <si>
    <t xml:space="preserve">21o andar </t>
  </si>
  <si>
    <t>INSTITUTO EBX</t>
  </si>
  <si>
    <t>2222-5500</t>
  </si>
  <si>
    <t>10 Andar</t>
  </si>
  <si>
    <t>INSTITUTO ESTADUAL DO AMBIENTE - INEA</t>
  </si>
  <si>
    <t>dafdifin@feema.rj.gov.br</t>
  </si>
  <si>
    <t>INSTITUTO NACIONAL DA PREVIDÊNCIA SOCIAL</t>
  </si>
  <si>
    <t>INSTITUTO NACIONAL DA PROPRIEDADE INDUSTRIAL</t>
  </si>
  <si>
    <t>inpi@inpi.gov.br</t>
  </si>
  <si>
    <t xml:space="preserve">Mayrink Veiga </t>
  </si>
  <si>
    <t>bernardotrindade@hotmail.com</t>
  </si>
  <si>
    <t>Gregorio de Castro Moraes</t>
  </si>
  <si>
    <t>530</t>
  </si>
  <si>
    <t>Casa</t>
  </si>
  <si>
    <t>Ilha do Governador</t>
  </si>
  <si>
    <t>Pagamento mensalmente - pagamento realizado em 25.01.2024</t>
  </si>
  <si>
    <t>INTERFOXSHOP.COM COMERCIO ELETRONICO</t>
  </si>
  <si>
    <t>08.489.068/0001-98</t>
  </si>
  <si>
    <t>2463-3045</t>
  </si>
  <si>
    <t>21931-350</t>
  </si>
  <si>
    <t>pagamento mensalmente</t>
  </si>
  <si>
    <t>atendimento@klassmatt.com</t>
  </si>
  <si>
    <t>Gomes de Freitas</t>
  </si>
  <si>
    <t>350</t>
  </si>
  <si>
    <t>Jardim Itu Sabara</t>
  </si>
  <si>
    <t>03.467.109/0001-21</t>
  </si>
  <si>
    <t>3042-1471</t>
  </si>
  <si>
    <t>91380-000</t>
  </si>
  <si>
    <t>RS</t>
  </si>
  <si>
    <t>INTEGRA OFFSHORE LTDA</t>
  </si>
  <si>
    <t>Marcilio Dias</t>
  </si>
  <si>
    <t>35</t>
  </si>
  <si>
    <t>Parque Tamandare</t>
  </si>
  <si>
    <t>integracao@integracao.com.br</t>
  </si>
  <si>
    <t>Manuel Guedes</t>
  </si>
  <si>
    <t>504</t>
  </si>
  <si>
    <t>Andar Terreo</t>
  </si>
  <si>
    <t>Jardim Europa</t>
  </si>
  <si>
    <t>03.493.782/0001-36</t>
  </si>
  <si>
    <t>3046-7878</t>
  </si>
  <si>
    <t>04536-070</t>
  </si>
  <si>
    <t>rodrigo.curti@iob.com.br</t>
  </si>
  <si>
    <t>Marq de São Vicente</t>
  </si>
  <si>
    <t>Sala 01-122c 1o andar</t>
  </si>
  <si>
    <t>05036-040</t>
  </si>
  <si>
    <t>Saldo parcelamento de NF - Pagamento mensal</t>
  </si>
  <si>
    <t>IRON CONSTRUÇOES E SERVICOS EIRELI</t>
  </si>
  <si>
    <t>iron@iron.net.br</t>
  </si>
  <si>
    <t>Cabo Luiz Quevedo</t>
  </si>
  <si>
    <t>Inhoaiba</t>
  </si>
  <si>
    <t>ITABIRA AGRO INDUSTRIAL SA</t>
  </si>
  <si>
    <t>fiscal@nassau.com.br</t>
  </si>
  <si>
    <t>934</t>
  </si>
  <si>
    <t>São Diogo II</t>
  </si>
  <si>
    <t>ITAÚ CORRETORA DE VALORES S.A.</t>
  </si>
  <si>
    <t>itaujudicial@itau-unibanco.com.br</t>
  </si>
  <si>
    <t>3500</t>
  </si>
  <si>
    <t>IVAN RIBEIRO ZARUR</t>
  </si>
  <si>
    <t xml:space="preserve"> Jacarandas da Peninsula</t>
  </si>
  <si>
    <t>1160</t>
  </si>
  <si>
    <t>22776-050</t>
  </si>
  <si>
    <t>J.A. FREIRE CONSULTORIA LTDA</t>
  </si>
  <si>
    <t>Presidente Wilson</t>
  </si>
  <si>
    <t>165</t>
  </si>
  <si>
    <t>Grupo 1215 e 1216</t>
  </si>
  <si>
    <t>JEVIN COMERCIO E SERVICOS LTDA</t>
  </si>
  <si>
    <t>fiscal@gomesassessoriacontabil.com.br</t>
  </si>
  <si>
    <t>132</t>
  </si>
  <si>
    <t>financeiro@jfxrefrigeracao.com.br</t>
  </si>
  <si>
    <t xml:space="preserve">Salgado Filho </t>
  </si>
  <si>
    <t>Lote 14 Quadra 50</t>
  </si>
  <si>
    <t>25555-190</t>
  </si>
  <si>
    <t xml:space="preserve">Pagamento mensalmente - pagamento a ser realizado em 05/02/2024 - Contrato </t>
  </si>
  <si>
    <t>JOANA GODOY FRANCO</t>
  </si>
  <si>
    <t>johnricard@johnrichard.com.br</t>
  </si>
  <si>
    <t>Sion</t>
  </si>
  <si>
    <t>66</t>
  </si>
  <si>
    <t>Socorro</t>
  </si>
  <si>
    <t>Rua Slon, 66, 04774-040,SP</t>
  </si>
  <si>
    <t>JOHNSON CONTROLS SYSTEMS E SERVICE</t>
  </si>
  <si>
    <t>PO Box 399,NL-3300 AJ, Dordreacht, Pieter Zeemanweg,16,NL - 3316 GZ Dordrecht</t>
  </si>
  <si>
    <t>JOSE ANTONIO R DE ABREU - ME</t>
  </si>
  <si>
    <t>abreurodolfo0@gmail.com</t>
  </si>
  <si>
    <t>Aer</t>
  </si>
  <si>
    <t>Br 458</t>
  </si>
  <si>
    <t>Area Interna do Aeroporto</t>
  </si>
  <si>
    <t>Santana do Paraiso</t>
  </si>
  <si>
    <t>JOSE RICARDO REZENDE DA SILVA</t>
  </si>
  <si>
    <t>071.788.107-50</t>
  </si>
  <si>
    <t>Saldo de adiantamento - já foi baixado</t>
  </si>
  <si>
    <t>JSL SA</t>
  </si>
  <si>
    <t>isabela.rodrigues@jsl.com.br</t>
  </si>
  <si>
    <t>Doutor Renato Paes de Barros</t>
  </si>
  <si>
    <t>Conj 91</t>
  </si>
  <si>
    <t>nunes031196@gmail.com</t>
  </si>
  <si>
    <t>Jace</t>
  </si>
  <si>
    <t xml:space="preserve">Colegio </t>
  </si>
  <si>
    <t>JUCERJA</t>
  </si>
  <si>
    <t>JWM TRANSPORTES LTDA.</t>
  </si>
  <si>
    <t>jwm@jwmtransportes.com.br</t>
  </si>
  <si>
    <t>Coronel Phidias Tavora</t>
  </si>
  <si>
    <t>400</t>
  </si>
  <si>
    <t>C/7 190 M2 de Telheiros</t>
  </si>
  <si>
    <t>Pavuna</t>
  </si>
  <si>
    <t>JWO COMERCIO DE MATERIAIS</t>
  </si>
  <si>
    <t>22 9737-6824/ 9817-0273</t>
  </si>
  <si>
    <t>merreca.materialdeconstrucao@outlook.com</t>
  </si>
  <si>
    <t>KALUNGA SA</t>
  </si>
  <si>
    <t>regularize@kalunga.com.br</t>
  </si>
  <si>
    <t>Dos Alpes</t>
  </si>
  <si>
    <t>970 Galpao</t>
  </si>
  <si>
    <t>Jardim Belval</t>
  </si>
  <si>
    <t>KAYZE COSTA FERREIRA DA SILVA</t>
  </si>
  <si>
    <t>KONECRANES</t>
  </si>
  <si>
    <t>wagner.barbosa@konecranes.com</t>
  </si>
  <si>
    <t>Está no QGC da OSBR também</t>
  </si>
  <si>
    <t>KONECRANES TALHAS PONTES ROLANTES</t>
  </si>
  <si>
    <t>10.405.464/0001-31</t>
  </si>
  <si>
    <t>2145-7800</t>
  </si>
  <si>
    <t>contato@konecranes.com</t>
  </si>
  <si>
    <t>Raposo Tavares</t>
  </si>
  <si>
    <t>KM 31</t>
  </si>
  <si>
    <t>Jardim Dinorah</t>
  </si>
  <si>
    <t>06703-030</t>
  </si>
  <si>
    <t>Cotia</t>
  </si>
  <si>
    <t>KSB BRASIL LTDA</t>
  </si>
  <si>
    <t>KSB BOMBAS HIDRAULICAS SA</t>
  </si>
  <si>
    <t>sonia.balbin@ksb.com</t>
  </si>
  <si>
    <t>Rj 158</t>
  </si>
  <si>
    <t>KM 10</t>
  </si>
  <si>
    <t>Rural</t>
  </si>
  <si>
    <t>São Fidélis</t>
  </si>
  <si>
    <t>KUEHNE NAGEL SERVICOS LOGISSTICOS L</t>
  </si>
  <si>
    <t>knpoa.fiscal@kuehne-nagel.com</t>
  </si>
  <si>
    <t>14171</t>
  </si>
  <si>
    <t>3o andar 304</t>
  </si>
  <si>
    <t>L S ANDRADE POUSADA ME</t>
  </si>
  <si>
    <t>reservas@pousadakactus.com.br</t>
  </si>
  <si>
    <t>05</t>
  </si>
  <si>
    <t>Chapeu do Sol</t>
  </si>
  <si>
    <t>L.A. FALCAO BAUER CENTRO TECNOLOGIC</t>
  </si>
  <si>
    <t>Francisco Matarazzo</t>
  </si>
  <si>
    <t>404</t>
  </si>
  <si>
    <t>Conj 701 e 703</t>
  </si>
  <si>
    <t>L.M. RAMOS &amp; CIA LTDA</t>
  </si>
  <si>
    <t>27 3344-3202</t>
  </si>
  <si>
    <t xml:space="preserve">atendimento@generoso.com.br </t>
  </si>
  <si>
    <t>L2M CONSULTORIA E ASSESSORIA LTDA</t>
  </si>
  <si>
    <t>contato@l2m.com.br</t>
  </si>
  <si>
    <t>José Wilker Ator</t>
  </si>
  <si>
    <t>605</t>
  </si>
  <si>
    <t>LA FALCAO BAUER CENTRO TECNOLOGICO</t>
  </si>
  <si>
    <t>3611-0833</t>
  </si>
  <si>
    <t>ronildomorais@falcaobauer.com.br</t>
  </si>
  <si>
    <t>Aquinos</t>
  </si>
  <si>
    <t>05036-070</t>
  </si>
  <si>
    <t>53.020.152/0001-12</t>
  </si>
  <si>
    <t>nfe@falcaobauer.com.br</t>
  </si>
  <si>
    <t>LAC WORLDWIDE DO BRASIL TRANSPORTES INTERNACIONAIS S.A.</t>
  </si>
  <si>
    <t>RODRIMAR INTERNATIONAL DO BRASIL</t>
  </si>
  <si>
    <t>jalile.moura@ssz.lacww.com</t>
  </si>
  <si>
    <t>291</t>
  </si>
  <si>
    <t>Terreo</t>
  </si>
  <si>
    <t>LAFONTE MATERIAIS DE CONSTRUCAO LTDA - EPP</t>
  </si>
  <si>
    <t>408</t>
  </si>
  <si>
    <t>LALILUS RESTAURANTE</t>
  </si>
  <si>
    <t>Liberdade</t>
  </si>
  <si>
    <t>120</t>
  </si>
  <si>
    <t>Grussai</t>
  </si>
  <si>
    <t>LASTRA MINERACAO LTDA - ME</t>
  </si>
  <si>
    <t>lastramineracao@hotmail.com</t>
  </si>
  <si>
    <t>Nuc Cidade de Deus</t>
  </si>
  <si>
    <t>Vila Yara</t>
  </si>
  <si>
    <t>Osasco</t>
  </si>
  <si>
    <t>LAUBE TAVARES MATER DE CONST LTDA</t>
  </si>
  <si>
    <t>636</t>
  </si>
  <si>
    <t>LAUREN PRESTES LIMA</t>
  </si>
  <si>
    <t>42</t>
  </si>
  <si>
    <t>presteslimalauren@gmail.com</t>
  </si>
  <si>
    <t>Conselheiro Barradas</t>
  </si>
  <si>
    <t>Uvaranas</t>
  </si>
  <si>
    <t>Ponta Grossa</t>
  </si>
  <si>
    <t>LEGNET SISTEMAS DE GESTÃO INTEGRADA</t>
  </si>
  <si>
    <t>gracaambiental@gmail.com</t>
  </si>
  <si>
    <t>Presidente Backer</t>
  </si>
  <si>
    <t>155</t>
  </si>
  <si>
    <t>Apto 203</t>
  </si>
  <si>
    <t>Icaraí</t>
  </si>
  <si>
    <t>LENOVO TECNOLOGIA BRASIL LTDA</t>
  </si>
  <si>
    <t>taxbrazil@lenovo.com</t>
  </si>
  <si>
    <t>Estm</t>
  </si>
  <si>
    <t>Jose Costa de Mesquita</t>
  </si>
  <si>
    <t>200</t>
  </si>
  <si>
    <t>Galpao 01 a 11</t>
  </si>
  <si>
    <t>Chacara Alvorada</t>
  </si>
  <si>
    <t>Indaiatuba</t>
  </si>
  <si>
    <t>LEONARDO DA SILVA MALHEIROS BERENGE</t>
  </si>
  <si>
    <t>agenciaberenger@gmail.com</t>
  </si>
  <si>
    <t>Monsenhor Manoel Gomes</t>
  </si>
  <si>
    <t>São Cristovao</t>
  </si>
  <si>
    <t>LEONARDO DA SILVA PESSANHA</t>
  </si>
  <si>
    <t>Joaquim Tavora</t>
  </si>
  <si>
    <t>122</t>
  </si>
  <si>
    <t>Bl 02 Ap 1</t>
  </si>
  <si>
    <t>LERSCH TRADUCOES</t>
  </si>
  <si>
    <t>lersch@lersch.com.br</t>
  </si>
  <si>
    <t>Sala 3401 ,3438 e 3439</t>
  </si>
  <si>
    <t>LERSCH TRADUÇÕES LTDA</t>
  </si>
  <si>
    <t>Sala 3401 PTE</t>
  </si>
  <si>
    <t>LIGER CLEAN COMERCIAL LTDA</t>
  </si>
  <si>
    <t>Tarcisio Miranda</t>
  </si>
  <si>
    <t>483</t>
  </si>
  <si>
    <t>Turfe Clube</t>
  </si>
  <si>
    <t>LIGHT SERVICOS DE ELETRICIDADE SA</t>
  </si>
  <si>
    <t>168</t>
  </si>
  <si>
    <t>LIMA &amp; ABREU COMERCIO</t>
  </si>
  <si>
    <t>xeroxdovictor@hotmail.com</t>
  </si>
  <si>
    <t>351</t>
  </si>
  <si>
    <t>LLX AÇU OPERAÇÕES PORTUÁRIAS S.A.</t>
  </si>
  <si>
    <t>Virou debênture?</t>
  </si>
  <si>
    <t>LOCALIZA RENT A CAR SA</t>
  </si>
  <si>
    <t>centraldereservas@localiza.com</t>
  </si>
  <si>
    <t>679</t>
  </si>
  <si>
    <t>Loja C</t>
  </si>
  <si>
    <t>Seviço por demanda</t>
  </si>
  <si>
    <t>Saldo RJ e Pós RJ (R$ 1.084,90 )</t>
  </si>
  <si>
    <t>LOCAR GUINDASTES E TRANSPORTES INTE</t>
  </si>
  <si>
    <t>dpfiscal@locar.com.br</t>
  </si>
  <si>
    <t>Nilo Peçanha</t>
  </si>
  <si>
    <t>101</t>
  </si>
  <si>
    <t>LOCARTOP - ENGENHARIA E LOCACAO DE</t>
  </si>
  <si>
    <t>avenida.bh@terra.com.br</t>
  </si>
  <si>
    <t>139</t>
  </si>
  <si>
    <t>Salas 801,802 e 901</t>
  </si>
  <si>
    <t>LOR AGENCIA DE VIAGENS E TURISMO EIRELI</t>
  </si>
  <si>
    <t>lorstar@gmail.com</t>
  </si>
  <si>
    <t>LOZAR - DESENVOLVIMENTO EMPRESARIAL</t>
  </si>
  <si>
    <t>deniselpz@hotmail.com</t>
  </si>
  <si>
    <t>Deputado Heitor Alencar Furtado</t>
  </si>
  <si>
    <t>2881</t>
  </si>
  <si>
    <t>8o andar Apto 802</t>
  </si>
  <si>
    <t>Campo Comprido</t>
  </si>
  <si>
    <t>LS TELECOMUNICACAO COMERCIO E SERVI</t>
  </si>
  <si>
    <t>lucianohora1@hotmail.com</t>
  </si>
  <si>
    <t>Barreiros</t>
  </si>
  <si>
    <t xml:space="preserve">314 </t>
  </si>
  <si>
    <t>Ramos</t>
  </si>
  <si>
    <t>LT MULTICOMERCIAL LTDA</t>
  </si>
  <si>
    <t>22 9804-8271</t>
  </si>
  <si>
    <t xml:space="preserve">ltdistribuidora@outlook.com.br   </t>
  </si>
  <si>
    <t>LUCLEAR COM DE MATERIAIS CONTRA INC</t>
  </si>
  <si>
    <t>21 2767-5929</t>
  </si>
  <si>
    <t>LUIS CLAUDIO MARTINEZ</t>
  </si>
  <si>
    <t>099.062.797-70</t>
  </si>
  <si>
    <t>3258-2997</t>
  </si>
  <si>
    <t>luismesquita@falconi.com</t>
  </si>
  <si>
    <t xml:space="preserve">Conde de Bonfim </t>
  </si>
  <si>
    <t>20520-050</t>
  </si>
  <si>
    <t>LUZ PUBLICIDADE LTDA</t>
  </si>
  <si>
    <t>luz@luzpublicidade.com.br</t>
  </si>
  <si>
    <t>Santa Luzia</t>
  </si>
  <si>
    <t>651</t>
  </si>
  <si>
    <t>28 Pavimento</t>
  </si>
  <si>
    <t>M 3 M COMERCIO E SERVICOS DE PUBLIC</t>
  </si>
  <si>
    <t>fermont.rj@bol.com.br</t>
  </si>
  <si>
    <t>Valentin Peres E Peres</t>
  </si>
  <si>
    <t>15</t>
  </si>
  <si>
    <t>M D RISCADO DE SOUZA ME</t>
  </si>
  <si>
    <t>aflcontabilidade@hotmail.com</t>
  </si>
  <si>
    <t>Professora Carmem Carneiro</t>
  </si>
  <si>
    <t>1558</t>
  </si>
  <si>
    <t>Altos</t>
  </si>
  <si>
    <t>Parque Aeroporto</t>
  </si>
  <si>
    <t xml:space="preserve">M LOSSO SOCIEDADE DE ADVOGADOS </t>
  </si>
  <si>
    <t>legalizacao@adep.com.br</t>
  </si>
  <si>
    <t>Cristovao de Barros</t>
  </si>
  <si>
    <t>30</t>
  </si>
  <si>
    <t>Pimenteiras</t>
  </si>
  <si>
    <t>M.T LOCAÇOES E SERVIÇOS</t>
  </si>
  <si>
    <t>Teresopolis Friburgo</t>
  </si>
  <si>
    <t>Km 25</t>
  </si>
  <si>
    <t>MAC DOWELL, MELO &amp; LEITE DE CASTRO ADVOGADOS</t>
  </si>
  <si>
    <t>Sala 502</t>
  </si>
  <si>
    <t xml:space="preserve">MAGAZINE LUIZA </t>
  </si>
  <si>
    <t>fiscal.estadual@magazineluiza.com.br</t>
  </si>
  <si>
    <t>Bandeirantes</t>
  </si>
  <si>
    <t xml:space="preserve">Km 68 </t>
  </si>
  <si>
    <t>Rio Abaixo</t>
  </si>
  <si>
    <t>Louveira</t>
  </si>
  <si>
    <t>raphaella@magmacomunicacao.com.br</t>
  </si>
  <si>
    <t>Ap 303</t>
  </si>
  <si>
    <t>3553-1230</t>
  </si>
  <si>
    <t>22421-020</t>
  </si>
  <si>
    <t>evidencecontabil@evidencecontabil.com.br</t>
  </si>
  <si>
    <t>Afranio Melo Franco</t>
  </si>
  <si>
    <t>333</t>
  </si>
  <si>
    <t>Quintandinha</t>
  </si>
  <si>
    <t>MAKEM TECNOLOGIA LTDA.</t>
  </si>
  <si>
    <t>08.355.845/0001-01</t>
  </si>
  <si>
    <t>4238-5139</t>
  </si>
  <si>
    <t>escparaiso@escparaiso.com.br</t>
  </si>
  <si>
    <t>General Osorio</t>
  </si>
  <si>
    <t>Apt 81</t>
  </si>
  <si>
    <t>Santa Paula</t>
  </si>
  <si>
    <t>09541-320</t>
  </si>
  <si>
    <t>MANDIC S.A</t>
  </si>
  <si>
    <t>xx</t>
  </si>
  <si>
    <t>MANUTEST ENGENHARIA LTDA</t>
  </si>
  <si>
    <t>3278-9928</t>
  </si>
  <si>
    <t>manutest@manutest.com.br</t>
  </si>
  <si>
    <t>Matiniore</t>
  </si>
  <si>
    <t>Jacaré</t>
  </si>
  <si>
    <t>20975-100</t>
  </si>
  <si>
    <t>MAPLETREE INDUSTRIAL TRUST</t>
  </si>
  <si>
    <t>MAPS TRANSPORTES LTDA</t>
  </si>
  <si>
    <t>VGN GUINDASTES E TRANSPORTES LTDA</t>
  </si>
  <si>
    <t>miguelarcanjosilva@gmail.com</t>
  </si>
  <si>
    <t>Regis Bittencourt</t>
  </si>
  <si>
    <t>Km 287</t>
  </si>
  <si>
    <t>Jardim Itapecerica</t>
  </si>
  <si>
    <t>Itapecerica da Serra</t>
  </si>
  <si>
    <t>MARC ANTONIO MATTHIESSEN LOLI</t>
  </si>
  <si>
    <t>vale2008marques@gmail.com</t>
  </si>
  <si>
    <t>Aires de Saldanha</t>
  </si>
  <si>
    <t>Apto 601</t>
  </si>
  <si>
    <t>MARIANO GASTON COSMAI CONSULTORIA EM TECNOLOGIA DA INFORMAÇÃO</t>
  </si>
  <si>
    <t>Castelhano</t>
  </si>
  <si>
    <t>Apto 182</t>
  </si>
  <si>
    <t>Vila Andrade</t>
  </si>
  <si>
    <t>MARPEM CONSTRUTORA E LOGISTICA LTDA</t>
  </si>
  <si>
    <t>raul@mrbt.com.br</t>
  </si>
  <si>
    <t>Nossa Senhora da Penha</t>
  </si>
  <si>
    <t>98</t>
  </si>
  <si>
    <t>Atafona</t>
  </si>
  <si>
    <t>MATHEUS MACHADO TEIXEIRA</t>
  </si>
  <si>
    <t>115.820.547-38</t>
  </si>
  <si>
    <t>8053-1144</t>
  </si>
  <si>
    <t>matheusteixeira@falconi.com</t>
  </si>
  <si>
    <t>Odilon Martins de Andrade</t>
  </si>
  <si>
    <t>22790-230</t>
  </si>
  <si>
    <t>MATOS CONSULT ASSOC-A E C EMPRESARIAL LTDA ME</t>
  </si>
  <si>
    <t>48 9971-1616</t>
  </si>
  <si>
    <t xml:space="preserve">monidematos@gmail.com    </t>
  </si>
  <si>
    <t>MCAB ENTERPRISE MANUTENCAO E ASSESSORIA DE AERONAVES LTDA</t>
  </si>
  <si>
    <t>21 8130-2589</t>
  </si>
  <si>
    <t>mc.tecbraga@gmail.com</t>
  </si>
  <si>
    <t>MD MATERIAIS DIDATICOS E EDITORIAIS</t>
  </si>
  <si>
    <t>carfe@veloxmail.com.br</t>
  </si>
  <si>
    <t>BR 101 Norte</t>
  </si>
  <si>
    <t>KM 265</t>
  </si>
  <si>
    <t>Planalto de Carapina</t>
  </si>
  <si>
    <t>MECANORTE CONSTRUCOES E EMPREENDIME</t>
  </si>
  <si>
    <t>ags@mecanorte.com.br</t>
  </si>
  <si>
    <t>Km 277</t>
  </si>
  <si>
    <t>Muriae</t>
  </si>
  <si>
    <t>MEDEN CONSULTORIA EMPRESARIAL LTDA</t>
  </si>
  <si>
    <t>comercial@medenconsultoria.com.br</t>
  </si>
  <si>
    <t>Pav 22</t>
  </si>
  <si>
    <t>medrio@medrio.com.br</t>
  </si>
  <si>
    <t>445</t>
  </si>
  <si>
    <t>MEGA BOMBAS COMERCIO E SERVIÇOS</t>
  </si>
  <si>
    <t>12</t>
  </si>
  <si>
    <t>3902-1800</t>
  </si>
  <si>
    <t>adm.megabombas@hotmail.com</t>
  </si>
  <si>
    <t>Camanducaia</t>
  </si>
  <si>
    <t>Jardim Ismenia</t>
  </si>
  <si>
    <t>São José dos Campos</t>
  </si>
  <si>
    <t>MEGA PERFURACAO</t>
  </si>
  <si>
    <t>contato@megabombas.com</t>
  </si>
  <si>
    <t>Coronel Eurico Costa Souza</t>
  </si>
  <si>
    <t>326</t>
  </si>
  <si>
    <t>Jardim Diamante</t>
  </si>
  <si>
    <t>MEGATHERM COMERCIO E REPRESENTACOES</t>
  </si>
  <si>
    <t>39.138.573/0001-11</t>
  </si>
  <si>
    <t>2260-9435</t>
  </si>
  <si>
    <t>megatherm@megatherm.com.br</t>
  </si>
  <si>
    <t>Panama</t>
  </si>
  <si>
    <t>Penha</t>
  </si>
  <si>
    <t>21020-310</t>
  </si>
  <si>
    <t>3022-7950</t>
  </si>
  <si>
    <t>contabilidade@megawork.com</t>
  </si>
  <si>
    <t>29050-256</t>
  </si>
  <si>
    <t>ES</t>
  </si>
  <si>
    <t>MEM - ELETRONICOS</t>
  </si>
  <si>
    <t>seca@gbl.com.br</t>
  </si>
  <si>
    <t>Senador Dantas</t>
  </si>
  <si>
    <t>Sala 1001</t>
  </si>
  <si>
    <t>MENDES VIANNA ADVOGADOS A</t>
  </si>
  <si>
    <t>kincaid@kincaid.com.br</t>
  </si>
  <si>
    <t>3019-2633</t>
  </si>
  <si>
    <t>camila@kincaid.com.br</t>
  </si>
  <si>
    <t>Professor Almeida Cousin</t>
  </si>
  <si>
    <t>Sala 1204</t>
  </si>
  <si>
    <t>29050-565</t>
  </si>
  <si>
    <t>MERCURIO PARTNERS LTDA EPP</t>
  </si>
  <si>
    <t>6974-1441</t>
  </si>
  <si>
    <t>brunoneubarth2004@yahoo.com.br</t>
  </si>
  <si>
    <t>572</t>
  </si>
  <si>
    <t xml:space="preserve">Sala 701 </t>
  </si>
  <si>
    <t>22410-002</t>
  </si>
  <si>
    <t>META CENTRAL DE SERVICOS LTDA</t>
  </si>
  <si>
    <t>cerutti.contabil@terra.com.br</t>
  </si>
  <si>
    <t>Marlene Brasileiro Martins</t>
  </si>
  <si>
    <t>315</t>
  </si>
  <si>
    <t>Vale Encantado</t>
  </si>
  <si>
    <t>METALURGICA BARRA DO PIRAI SA</t>
  </si>
  <si>
    <t>marahernandes@mbp.com.br</t>
  </si>
  <si>
    <t>Loc</t>
  </si>
  <si>
    <t>Ibitioca</t>
  </si>
  <si>
    <t>Decimo Distrito</t>
  </si>
  <si>
    <t xml:space="preserve">METILIFE PLANOS ODONTOLÓGICOS LTDA </t>
  </si>
  <si>
    <t>KMONTANARO@METLIFE.COM</t>
  </si>
  <si>
    <t>Florida</t>
  </si>
  <si>
    <t>1595</t>
  </si>
  <si>
    <t>METROPOLITAN LIFE SEGUROS E PREVIDÊNCIA PRIVADA S/A</t>
  </si>
  <si>
    <t>1,4,7,8,13,14,15O Andar</t>
  </si>
  <si>
    <t>kerigma@kerigmacontabil.com.br</t>
  </si>
  <si>
    <t>Marituba</t>
  </si>
  <si>
    <t>Chacara Monte Alegre</t>
  </si>
  <si>
    <t>04645-020</t>
  </si>
  <si>
    <t>MIBRA ENGENHARIA E COMERCIO LTDA</t>
  </si>
  <si>
    <t>mibra@mibra.com.br</t>
  </si>
  <si>
    <t>Oscar Niemeyer</t>
  </si>
  <si>
    <t>2000</t>
  </si>
  <si>
    <t>Bloco 1 Sala 70</t>
  </si>
  <si>
    <t>Santo Cristo</t>
  </si>
  <si>
    <t>MINERADORA MORRO AZUL DE SAO FIDELI</t>
  </si>
  <si>
    <t>Joao XXIII</t>
  </si>
  <si>
    <t>Vila Formosa</t>
  </si>
  <si>
    <t>MINISTERIO DA ECONOMIA</t>
  </si>
  <si>
    <t>MINISTERIO DA FAZENDA</t>
  </si>
  <si>
    <t>CNPJ.DF.SPOA@FAZENDA.GOV.BR</t>
  </si>
  <si>
    <t>Do Arroz</t>
  </si>
  <si>
    <t>90</t>
  </si>
  <si>
    <t>Sala 563</t>
  </si>
  <si>
    <t>Penha Circular</t>
  </si>
  <si>
    <t>Dom Aguirre</t>
  </si>
  <si>
    <t>554</t>
  </si>
  <si>
    <t>Vila Sofia</t>
  </si>
  <si>
    <t>MIQUELANGELO MORAES REBELATTO</t>
  </si>
  <si>
    <t>ATENDIMENTO@EVEN3D.COM</t>
  </si>
  <si>
    <t>Gilson Ribeiro de Macedo</t>
  </si>
  <si>
    <t>Caldas Novas</t>
  </si>
  <si>
    <t>MITEL COMERCIO E SERVICOS DO BRASIL</t>
  </si>
  <si>
    <t>sonia_azevedo@mitel.com</t>
  </si>
  <si>
    <t>MMB MODULOS METALICOS DO BRASIL LTDA</t>
  </si>
  <si>
    <t>3228-3199</t>
  </si>
  <si>
    <t>contato@grupommb.com.br</t>
  </si>
  <si>
    <t>Doutor Olivio Lira</t>
  </si>
  <si>
    <t>353</t>
  </si>
  <si>
    <t>Sala 1213-B</t>
  </si>
  <si>
    <t>Praia da Costa</t>
  </si>
  <si>
    <t>29101-260</t>
  </si>
  <si>
    <t>Vila Velha</t>
  </si>
  <si>
    <t>financeiro@navita.com.br</t>
  </si>
  <si>
    <t>Barao de Capanema</t>
  </si>
  <si>
    <t>18</t>
  </si>
  <si>
    <t>Bangu</t>
  </si>
  <si>
    <t>MOL BRASIL LTDA</t>
  </si>
  <si>
    <t>brsaogaf.nf@molgroup.com</t>
  </si>
  <si>
    <t>Queluz</t>
  </si>
  <si>
    <t>211</t>
  </si>
  <si>
    <t>Cidade Industrial Satelite de São Paulo</t>
  </si>
  <si>
    <t>MOMENTUS COMERCIO DE ARTIGOS</t>
  </si>
  <si>
    <t>GEISIANEDOSSANTOS14@GMAIL.COM</t>
  </si>
  <si>
    <t>Atlantica</t>
  </si>
  <si>
    <t>1045</t>
  </si>
  <si>
    <t>Jardim Atlantico</t>
  </si>
  <si>
    <t>MONGUILHOTT E MARTINS ADVOCACIA</t>
  </si>
  <si>
    <t>MONGUILHOTT@GMAIL.COM</t>
  </si>
  <si>
    <t>Sala 109</t>
  </si>
  <si>
    <t>MONTACOM ENGENHARIA LTDA</t>
  </si>
  <si>
    <t>montacon@montcon.com.br</t>
  </si>
  <si>
    <t xml:space="preserve">Carlos Augusto Tinoco Garcia </t>
  </si>
  <si>
    <t>1766</t>
  </si>
  <si>
    <t>Sol y Mar</t>
  </si>
  <si>
    <t>MONTRYAL CONSULTORIA E TECNOLOGIA EM HIGIENE OCUPACIONAL LTDA</t>
  </si>
  <si>
    <t>BRUNO.ALVES.ENGST@GMAIL.COM</t>
  </si>
  <si>
    <t>Nabuco de Freitas</t>
  </si>
  <si>
    <t>8</t>
  </si>
  <si>
    <t>MPB HENRIQUE MADEIRAS E</t>
  </si>
  <si>
    <t>ADMINISTRATIVO@BRILHODOSOLCENTER.COM.BR</t>
  </si>
  <si>
    <t>José Alves de Azevedo</t>
  </si>
  <si>
    <t>476</t>
  </si>
  <si>
    <t>MSC MEDITERRANEAN SHIPPING</t>
  </si>
  <si>
    <t>br241-corporate@msc.com</t>
  </si>
  <si>
    <t>Quintada</t>
  </si>
  <si>
    <t>86</t>
  </si>
  <si>
    <t>MSPACE NEDERLAND BV</t>
  </si>
  <si>
    <t>MSS SEIDOR DO BRASIL CONSULTORIA LTDA</t>
  </si>
  <si>
    <t>ADMINISTRATIVO@SEIDOR.COM.BR</t>
  </si>
  <si>
    <t>10o andar Conj 102 sala 1006</t>
  </si>
  <si>
    <t>MULTIACO COMERCIO DE FERRO E ACO LT</t>
  </si>
  <si>
    <t>multiaco@multiaco.com.br</t>
  </si>
  <si>
    <t>Pedro Paulo</t>
  </si>
  <si>
    <t xml:space="preserve">41 </t>
  </si>
  <si>
    <t>Parque do Prado</t>
  </si>
  <si>
    <t>MULTITERMINAIS ALFANDEGADOS DO BRAS</t>
  </si>
  <si>
    <t>31.096.068/0005-73</t>
  </si>
  <si>
    <t>3351-8622</t>
  </si>
  <si>
    <t>clfdespachante@ig.com.br</t>
  </si>
  <si>
    <t>Francisco de Souza Melo</t>
  </si>
  <si>
    <t>Armz 01,02 e 03</t>
  </si>
  <si>
    <t>21010-410</t>
  </si>
  <si>
    <t>3723-8306</t>
  </si>
  <si>
    <t>faturamento@mundivox.com</t>
  </si>
  <si>
    <t>16o andar</t>
  </si>
  <si>
    <t>MW CAPITAL ASSESSORIA FINANCEIRA LTDA</t>
  </si>
  <si>
    <t>41  9987-1004</t>
  </si>
  <si>
    <t>fabricionegrao@gmail.com</t>
  </si>
  <si>
    <t>MZ CONSULT SERVIÇOS E NEGOCIOS LTDA</t>
  </si>
  <si>
    <t>JURIDICO@MZGROUP.COM</t>
  </si>
  <si>
    <t>14261</t>
  </si>
  <si>
    <t>27o andar sala 108,109 e 112</t>
  </si>
  <si>
    <t>MZC DUARTE POUSADA</t>
  </si>
  <si>
    <t>MZC DUARTE POUSADA ME</t>
  </si>
  <si>
    <t>contato@pousadacassino.com</t>
  </si>
  <si>
    <t>Marcos Coelho Neto</t>
  </si>
  <si>
    <t>179</t>
  </si>
  <si>
    <t>Estrela d'Alva</t>
  </si>
  <si>
    <t>NADIR MARIN NOGUEIRA TRANSPORTES</t>
  </si>
  <si>
    <t>R B BORGES TRANSPORTES</t>
  </si>
  <si>
    <t>comercial@dalpoztransportes.com.br</t>
  </si>
  <si>
    <t>Eugenio Netto</t>
  </si>
  <si>
    <t>714</t>
  </si>
  <si>
    <t>Loja 01</t>
  </si>
  <si>
    <t>Santa Lucia</t>
  </si>
  <si>
    <t>NATURALMENTE PROJETOS E CONSULTORIA</t>
  </si>
  <si>
    <t>liliam@naturalmente.arq.br</t>
  </si>
  <si>
    <t>Sobreloja</t>
  </si>
  <si>
    <t>daniel.mattar@navita.com.br</t>
  </si>
  <si>
    <t>Funchal</t>
  </si>
  <si>
    <t>411</t>
  </si>
  <si>
    <t>Conjunto 1</t>
  </si>
  <si>
    <t>NDR ROBERT S COMERCIO IMPORTACAO E</t>
  </si>
  <si>
    <t>pearmi@terra.com.br</t>
  </si>
  <si>
    <t>Do Rio Morto</t>
  </si>
  <si>
    <t>197</t>
  </si>
  <si>
    <t>Bloco 6 Casa 107</t>
  </si>
  <si>
    <t>Vargem Grande</t>
  </si>
  <si>
    <t>NEOBETEL EPI</t>
  </si>
  <si>
    <t>RFB@FRANCO-RNC.COM.BR</t>
  </si>
  <si>
    <t xml:space="preserve">Jose Hipolito </t>
  </si>
  <si>
    <t>1211</t>
  </si>
  <si>
    <t>Nova cidade</t>
  </si>
  <si>
    <t>Itaborai</t>
  </si>
  <si>
    <t>NEOGUARD VIGILANCIA LTDA</t>
  </si>
  <si>
    <t>pedroneto@neoguard.com.br</t>
  </si>
  <si>
    <t xml:space="preserve">Maria da Gloria </t>
  </si>
  <si>
    <t>NEXO CS INFORMATICA SA</t>
  </si>
  <si>
    <t>contab-qi@uol.com.br</t>
  </si>
  <si>
    <t>Teofilo Otoni</t>
  </si>
  <si>
    <t xml:space="preserve">82 </t>
  </si>
  <si>
    <t>Sala 2101</t>
  </si>
  <si>
    <t>NEXTEL TELECOMUNICACOES LTDA</t>
  </si>
  <si>
    <t>atedimento.fiscalizacoes@claro.com.br</t>
  </si>
  <si>
    <t>Senador Adolf Schindling</t>
  </si>
  <si>
    <t>Fundos 1</t>
  </si>
  <si>
    <t>Vila Endres</t>
  </si>
  <si>
    <t>66.970.229/0001-67</t>
  </si>
  <si>
    <t>4313-4620</t>
  </si>
  <si>
    <t>atendimento.fiscalizacoes@claro.com.br</t>
  </si>
  <si>
    <t>Henri Dunant</t>
  </si>
  <si>
    <t>Edif Torre B Andar 3</t>
  </si>
  <si>
    <t>Santo Amaro</t>
  </si>
  <si>
    <t>04709-110</t>
  </si>
  <si>
    <t>NOVA CANAA COMERCIO DE INFORMATICA LTDA - EPP</t>
  </si>
  <si>
    <t>Slj 221 Stand 03</t>
  </si>
  <si>
    <t>NOVA TENCO DAS OSTRAS MAQ. E FERRAMENTAS EIRELI</t>
  </si>
  <si>
    <t>DIRETORIAGERAL@NOVATENCO.COM.BR</t>
  </si>
  <si>
    <t>Velha do Rio Dourado</t>
  </si>
  <si>
    <t>265</t>
  </si>
  <si>
    <t>Palmital</t>
  </si>
  <si>
    <t>Casimiro de Abreu</t>
  </si>
  <si>
    <t>NOVO HORIZONTE JACAREPAGUA IMPORTAC</t>
  </si>
  <si>
    <t>contabilidade@nhjdobrasil.com.br</t>
  </si>
  <si>
    <t>4880</t>
  </si>
  <si>
    <t>R Onze</t>
  </si>
  <si>
    <t>Mare</t>
  </si>
  <si>
    <t>21040-361</t>
  </si>
  <si>
    <t>NOVOTNY NEY SALDANHA PENHA PONTE VIANNA CORREA</t>
  </si>
  <si>
    <t>NOVOTNY@NOVOTNY.COM.BR</t>
  </si>
  <si>
    <t>3o andar Sala 301</t>
  </si>
  <si>
    <t>NTS1 TELECOMUNICACOES LTDA</t>
  </si>
  <si>
    <t>KM 86</t>
  </si>
  <si>
    <t>Primeiro Distrito</t>
  </si>
  <si>
    <t>Cardoso Moreira</t>
  </si>
  <si>
    <t>NUNES FERREIRA VIANNA ARAUJO CRAMER DUARTE ADVOGADOS</t>
  </si>
  <si>
    <t>ESCRITORIO@NVCD.ADV.BR</t>
  </si>
  <si>
    <t>Anibal de Mendoça</t>
  </si>
  <si>
    <t>173</t>
  </si>
  <si>
    <t>Casa 2 e 3</t>
  </si>
  <si>
    <t>NVOIP PLATAFORMA TELEFONICA LTDA</t>
  </si>
  <si>
    <t>CONTATO@NVOIP.COM.BR</t>
  </si>
  <si>
    <t>Barao do Rio Branco</t>
  </si>
  <si>
    <t>5129</t>
  </si>
  <si>
    <t>Altos dos Passos</t>
  </si>
  <si>
    <t>Juiz de fora</t>
  </si>
  <si>
    <t>OLIVEIRA TRUST DISTRIBUIDORA DE TIBUTOS E VALORES MOBILIÁRIOS S.A</t>
  </si>
  <si>
    <t>JURIDICO@OLIVEIRATRUST.COM.BR</t>
  </si>
  <si>
    <t>3434</t>
  </si>
  <si>
    <t>Bloco 07 Sala 201</t>
  </si>
  <si>
    <t>OLIVEIRA TRUST SERVICER S.A</t>
  </si>
  <si>
    <t>juridico@oliveiratrust.com.br</t>
  </si>
  <si>
    <t>Joaquim Floriano</t>
  </si>
  <si>
    <t>1052</t>
  </si>
  <si>
    <t>Sala 132</t>
  </si>
  <si>
    <t>ONLINE CERTIFICADORA LTDA</t>
  </si>
  <si>
    <t>CONTABILIDADE@ACONLINECERTIFICADORA.COM.BR</t>
  </si>
  <si>
    <t>Miguel Sutil</t>
  </si>
  <si>
    <t>8388</t>
  </si>
  <si>
    <t>Sala 602</t>
  </si>
  <si>
    <t>Santa Rosa</t>
  </si>
  <si>
    <t>Cuiaba</t>
  </si>
  <si>
    <t>OPCAO JCA - TURISMO E FRETAMENTO LT</t>
  </si>
  <si>
    <t>fiscal@integrajca.com.br</t>
  </si>
  <si>
    <t>Paulista</t>
  </si>
  <si>
    <t>2537</t>
  </si>
  <si>
    <t>9o andar sala 9114</t>
  </si>
  <si>
    <t>Bela Vista</t>
  </si>
  <si>
    <t>OPERACAO RESGATE TRANSPORTES LTDA</t>
  </si>
  <si>
    <t>legaliza@conthabil.com.br</t>
  </si>
  <si>
    <t>Dos Tupinambas</t>
  </si>
  <si>
    <t>956</t>
  </si>
  <si>
    <t>OPTIFIBER TELECOMUNICAÇÕES LTDA - ME</t>
  </si>
  <si>
    <t>TATIANA@NTS1.COM.BR</t>
  </si>
  <si>
    <t>Dr Lourival Martins Beda</t>
  </si>
  <si>
    <t>459</t>
  </si>
  <si>
    <t>ORGUEL ORGANIZACAO GUERRA LAJES LTD</t>
  </si>
  <si>
    <t>renato@orguel.com.br</t>
  </si>
  <si>
    <t>3502</t>
  </si>
  <si>
    <t>2o andar sala 201</t>
  </si>
  <si>
    <t>Estoril</t>
  </si>
  <si>
    <t>BH</t>
  </si>
  <si>
    <t>ORTENG EQUIPAMENTOS E SISTEMAS LTDA</t>
  </si>
  <si>
    <t>izabelamotta@orteng.com.br</t>
  </si>
  <si>
    <t>Via Expressa de Contagem</t>
  </si>
  <si>
    <t>Cainco</t>
  </si>
  <si>
    <t>32370-485</t>
  </si>
  <si>
    <t>OSORIO,FERNANDES ADVOGADOS</t>
  </si>
  <si>
    <t>FINANCEIRO@OFADV.COM.BR</t>
  </si>
  <si>
    <t>501</t>
  </si>
  <si>
    <t>PACAEMBU SERVICOS PARALEGAIS LTDA</t>
  </si>
  <si>
    <t>Libero Badaro</t>
  </si>
  <si>
    <t>293</t>
  </si>
  <si>
    <t>PAGCRED PAGAMENTOS LTDA</t>
  </si>
  <si>
    <t>CONTABILIDADE@CARDBAN.COM.BR</t>
  </si>
  <si>
    <t>Jose de Sousa Campos</t>
  </si>
  <si>
    <t>2021</t>
  </si>
  <si>
    <t>Sala 53</t>
  </si>
  <si>
    <t>Cambui</t>
  </si>
  <si>
    <t>2225-0656</t>
  </si>
  <si>
    <t>atendimento@ferraricontabil.com.br</t>
  </si>
  <si>
    <t>Henrique Neves Lefevre</t>
  </si>
  <si>
    <t>Jardim Petropolis</t>
  </si>
  <si>
    <t>04637-000</t>
  </si>
  <si>
    <t>49.728.108/0001-94</t>
  </si>
  <si>
    <t>4280-6500</t>
  </si>
  <si>
    <t xml:space="preserve">Jornalista Roberto Marinho </t>
  </si>
  <si>
    <t>Andar 12 Conj 121 Conj 122</t>
  </si>
  <si>
    <t>04576-010</t>
  </si>
  <si>
    <t>49.728.108/0011-66</t>
  </si>
  <si>
    <t>3500-2420</t>
  </si>
  <si>
    <t>28 Andar Sala 2801 A</t>
  </si>
  <si>
    <t>20031-004</t>
  </si>
  <si>
    <t>PAULIFER S A INDUSTRIA E COMERCIO D</t>
  </si>
  <si>
    <t>mariomachado@paulifer.com.br</t>
  </si>
  <si>
    <t>Lady Esteves da Conceição</t>
  </si>
  <si>
    <t>800</t>
  </si>
  <si>
    <t>Quadra Y Lote 22-A</t>
  </si>
  <si>
    <t>Novo Cavaleiro</t>
  </si>
  <si>
    <t>2212-9000</t>
  </si>
  <si>
    <t>equipe.gam@pcpcadv.com.br</t>
  </si>
  <si>
    <t>Sala 1203 1204 1205</t>
  </si>
  <si>
    <t>20020-100</t>
  </si>
  <si>
    <t>Provisão feita pela solicitação da diretoria anterior</t>
  </si>
  <si>
    <t>PAULO ESTEVES DE FRIAS VILLAR</t>
  </si>
  <si>
    <t>Nicanor Rivas</t>
  </si>
  <si>
    <t>São Bras</t>
  </si>
  <si>
    <t>P</t>
  </si>
  <si>
    <t>PAULO SERGIO SOUZA ALMEIDA</t>
  </si>
  <si>
    <t>640.841.835-04</t>
  </si>
  <si>
    <t>6860-8989</t>
  </si>
  <si>
    <t>Juquia</t>
  </si>
  <si>
    <t xml:space="preserve">Ap 401 </t>
  </si>
  <si>
    <t>22441-080</t>
  </si>
  <si>
    <t>PEDREIRA ITERERE INDUSTRIA E COMERC</t>
  </si>
  <si>
    <t>sac@iterere.com.br</t>
  </si>
  <si>
    <t>Costa Ferreira</t>
  </si>
  <si>
    <t>PEDREIRA PRONTA ENTREGA LTDA</t>
  </si>
  <si>
    <t>contato@pedreiraprontaentrega.com</t>
  </si>
  <si>
    <t>Leitao da Silva</t>
  </si>
  <si>
    <t>1452</t>
  </si>
  <si>
    <t>PEDREIRA SAO GERALDO LTDA</t>
  </si>
  <si>
    <t>Pedro Gomes Paes</t>
  </si>
  <si>
    <t>PERES &amp; FERREIRA ADVOGADOS</t>
  </si>
  <si>
    <t>JPN ADVOGADOS</t>
  </si>
  <si>
    <t>administrativo@pbfadv.com.br</t>
  </si>
  <si>
    <t>204</t>
  </si>
  <si>
    <t>Sala 202</t>
  </si>
  <si>
    <t>PETROVERA DERIVADOS DE PETROLEO LTDA</t>
  </si>
  <si>
    <t>Aut</t>
  </si>
  <si>
    <t>770</t>
  </si>
  <si>
    <t>1 0 Distrito</t>
  </si>
  <si>
    <t>PGTI PLANEJAMENTO E GESTÃO DE TECNOLOGIA DA INFORMAÇÃO</t>
  </si>
  <si>
    <t>LPAIM@PGTI.COM.BR</t>
  </si>
  <si>
    <t>Olegario Maciel</t>
  </si>
  <si>
    <t>531</t>
  </si>
  <si>
    <t>Sala 345</t>
  </si>
  <si>
    <t>4501-5000</t>
  </si>
  <si>
    <t>rbraga@pinheiroguimaraes.com.br</t>
  </si>
  <si>
    <t>20040-007</t>
  </si>
  <si>
    <t>Está provissionada na contabilidade como RJ mas não está no QGC</t>
  </si>
  <si>
    <t>PJ REFRIGERAÇÃO LTDA</t>
  </si>
  <si>
    <t>comercial@technocold.com.br</t>
  </si>
  <si>
    <t>Do Cajueiro</t>
  </si>
  <si>
    <t>Serviço por demanda</t>
  </si>
  <si>
    <t>PLANAVE S.A. ESTUD E PROJETOS DE ENGENHARIA</t>
  </si>
  <si>
    <t>PLANAVE S.A. ESTUD E PROJETOS DE EN</t>
  </si>
  <si>
    <t>planave@planave.com</t>
  </si>
  <si>
    <t>Porena</t>
  </si>
  <si>
    <t>76</t>
  </si>
  <si>
    <t>Saldo RJ e pós RJ (R$ 24.625,00 )</t>
  </si>
  <si>
    <t>PLANEFIBRA ARTEFATOS DE FIBRA LTDA</t>
  </si>
  <si>
    <t>nfe@planefibra.com.br</t>
  </si>
  <si>
    <t>Otavio Carneiro</t>
  </si>
  <si>
    <t>Sala 509</t>
  </si>
  <si>
    <t>PLUS BRINDES</t>
  </si>
  <si>
    <t>CASTCONTABIL@HOTMAIL.COM</t>
  </si>
  <si>
    <t>Grp 717</t>
  </si>
  <si>
    <t>PONTO COLORIDO</t>
  </si>
  <si>
    <t>04.503.368/0001-23</t>
  </si>
  <si>
    <t>230</t>
  </si>
  <si>
    <t>PORTO SEGURO</t>
  </si>
  <si>
    <t>ARQ.EXP@PORTOSEGURO.COM.BR</t>
  </si>
  <si>
    <t>1489</t>
  </si>
  <si>
    <t>Rua Guaianases 1238</t>
  </si>
  <si>
    <t>Campos Eliseos</t>
  </si>
  <si>
    <t>PORTO SEGURO CAPITALIZACAO S/A</t>
  </si>
  <si>
    <t>SOLICITACOES.SOCIETARIO@PORTOSEGURO.COM.BR</t>
  </si>
  <si>
    <t>Barao de Piracicaba</t>
  </si>
  <si>
    <t>740</t>
  </si>
  <si>
    <t>Bloco A 6o andar</t>
  </si>
  <si>
    <t>contato@agfportomaravilha.com.br</t>
  </si>
  <si>
    <t>20010-00</t>
  </si>
  <si>
    <t>2240-0766</t>
  </si>
  <si>
    <t>20010-000</t>
  </si>
  <si>
    <t>POSTO UNIVERSO</t>
  </si>
  <si>
    <t>700</t>
  </si>
  <si>
    <t>Pq.Horto</t>
  </si>
  <si>
    <t>PP-NY ADM DE BEM PROPRIO</t>
  </si>
  <si>
    <t>FINANCEIRO@PRIMEYOU.COM.BR</t>
  </si>
  <si>
    <t>Cauaxi</t>
  </si>
  <si>
    <t>8o andar Sala 816</t>
  </si>
  <si>
    <t>PRACA BRASIL LOGISTICA LTDA</t>
  </si>
  <si>
    <t>leopraca@terra.com.br</t>
  </si>
  <si>
    <t>780</t>
  </si>
  <si>
    <t>Edif Torre B 3o andar</t>
  </si>
  <si>
    <t>PRATICA ENGENHARIA LTDA</t>
  </si>
  <si>
    <t>patrica.adm@patricaltda.com.br</t>
  </si>
  <si>
    <t>2b</t>
  </si>
  <si>
    <t>Quadra lll Lote 20A</t>
  </si>
  <si>
    <t>Civit ll</t>
  </si>
  <si>
    <t>PRECISAO CONSULTORIA LTDA</t>
  </si>
  <si>
    <t>494</t>
  </si>
  <si>
    <t>Santo Antonio</t>
  </si>
  <si>
    <t>PREFEITURA DA CIDADE DO RIO DE JANE</t>
  </si>
  <si>
    <t xml:space="preserve">São Clemente </t>
  </si>
  <si>
    <t>22260-006</t>
  </si>
  <si>
    <t>PREFEITURA MUNICIPAL DE CAMPOS DOS GOYTACAZES</t>
  </si>
  <si>
    <t>Ponciano de Azevedo Furtado</t>
  </si>
  <si>
    <t>PRIME AVIATION TAXI AEREO</t>
  </si>
  <si>
    <t>11 4195-8307</t>
  </si>
  <si>
    <t>juridico@primeyou.com.br</t>
  </si>
  <si>
    <t>PRIME UP SOLUCOES EM TI LTDA</t>
  </si>
  <si>
    <t>daflon@primeup.com.br</t>
  </si>
  <si>
    <t>RJ 116</t>
  </si>
  <si>
    <t>KM 47</t>
  </si>
  <si>
    <t>Castalia</t>
  </si>
  <si>
    <t>Cachoeiras de Macacu</t>
  </si>
  <si>
    <t>Serviços pontuais</t>
  </si>
  <si>
    <t>PRISCILA MARIA ALVES DOS SANTOS</t>
  </si>
  <si>
    <t>LEGALIZACAO@ASSE.COM.BR</t>
  </si>
  <si>
    <t>Eugenio Jardim</t>
  </si>
  <si>
    <t>Apto 201</t>
  </si>
  <si>
    <t>PROJAER &amp; CONSULTAER LTDA</t>
  </si>
  <si>
    <t>PROJAER.COMERCIAL@GMAIL.COM</t>
  </si>
  <si>
    <t>316</t>
  </si>
  <si>
    <t>Cob 02</t>
  </si>
  <si>
    <t>PROJETO BALEIA FRANCA BRASIL PBF BR</t>
  </si>
  <si>
    <t>Das Industrias</t>
  </si>
  <si>
    <t>940</t>
  </si>
  <si>
    <t>Industrial</t>
  </si>
  <si>
    <t>Cachoeirinha</t>
  </si>
  <si>
    <t>RGS</t>
  </si>
  <si>
    <t>PROSEGUR BRASIL SA TRANSPORTADORA D</t>
  </si>
  <si>
    <t>correspondenciafiscal@prosegur.com</t>
  </si>
  <si>
    <t>Faz Monte Libano</t>
  </si>
  <si>
    <t>Monte Libano</t>
  </si>
  <si>
    <t>Cachoeiro de Itapemirim</t>
  </si>
  <si>
    <t>PROTEUS-SERVICOS LTDA - ME</t>
  </si>
  <si>
    <t>FISCAL3@FVSOLUCOES.COM.BR</t>
  </si>
  <si>
    <t>Doutor Lacerda Sobrinho</t>
  </si>
  <si>
    <t>345</t>
  </si>
  <si>
    <t>PRYSMIAN ENERGIA CABOS E SISTEMAS D</t>
  </si>
  <si>
    <t>rubens.delella@prymiangroup.com</t>
  </si>
  <si>
    <t>Cidade Lima</t>
  </si>
  <si>
    <t>Sala 201 e 202</t>
  </si>
  <si>
    <t>3368-2099</t>
  </si>
  <si>
    <t>aldo.san@hotmail.com</t>
  </si>
  <si>
    <t>Professor Rodolfo Coutinho</t>
  </si>
  <si>
    <t>21030-160</t>
  </si>
  <si>
    <t>R C SOARES PURIFICADORES DE AGUA</t>
  </si>
  <si>
    <t>RCSOARES.COPAFILTER@IG.COM.BR</t>
  </si>
  <si>
    <t>Nossa Senhora de Copacabana</t>
  </si>
  <si>
    <t>1344</t>
  </si>
  <si>
    <t>R PASSOS CONSULTORIA E TREINAMENTOS SMS</t>
  </si>
  <si>
    <t>RPASSOS.SMS@GMAIL.COM</t>
  </si>
  <si>
    <t>Pires de Carvalho</t>
  </si>
  <si>
    <t>433</t>
  </si>
  <si>
    <t>Maria da Graça</t>
  </si>
  <si>
    <t>R.GOMES RODRIGUES-ME</t>
  </si>
  <si>
    <t>A Chacara S do Cajueiro</t>
  </si>
  <si>
    <t>Cajuerio</t>
  </si>
  <si>
    <t>RADIO-TAXI 2000 - COOPERATIVA DE RA</t>
  </si>
  <si>
    <t>comercial@radiotaxi2000.com</t>
  </si>
  <si>
    <t>Senador Alencar</t>
  </si>
  <si>
    <t>RAFAEL NUNES OLIVEIRA SOARES</t>
  </si>
  <si>
    <t>rafaelnsoares1703@gmail.com</t>
  </si>
  <si>
    <t>REAL PUBLICIDADE</t>
  </si>
  <si>
    <t>ADMINISTRATIVO@REALPUBLICIDADE.COM.BR</t>
  </si>
  <si>
    <t>25</t>
  </si>
  <si>
    <t>Grupos 1801/02/03/04</t>
  </si>
  <si>
    <t>roni@realassets.com.br</t>
  </si>
  <si>
    <t xml:space="preserve">Dias Ferreira </t>
  </si>
  <si>
    <t>190</t>
  </si>
  <si>
    <t>Sala 401</t>
  </si>
  <si>
    <t>REATIVA CENOGRAFIA PRODUCOES</t>
  </si>
  <si>
    <t>3547-8116</t>
  </si>
  <si>
    <t>administrativo@reativacenografia.com.br</t>
  </si>
  <si>
    <t>378</t>
  </si>
  <si>
    <t>21031-753</t>
  </si>
  <si>
    <t>REINALDO FERREIRA MOREIRA</t>
  </si>
  <si>
    <t>reifmor@hotmail.com</t>
  </si>
  <si>
    <t>Das Acacias</t>
  </si>
  <si>
    <t>Apto 802</t>
  </si>
  <si>
    <t>Gavea</t>
  </si>
  <si>
    <t>RENNO PENTEADO REIS E SAMPAIO ADVOGADOS</t>
  </si>
  <si>
    <t>CONTATO@RPRSA.COM.BR</t>
  </si>
  <si>
    <t>15o andar Sala b</t>
  </si>
  <si>
    <t>REPCARD CONTROLE DE PONTO</t>
  </si>
  <si>
    <t>Claudino de Oliveira</t>
  </si>
  <si>
    <t>195</t>
  </si>
  <si>
    <t>Casa 39</t>
  </si>
  <si>
    <t>RESTAURANTE VALIENGO EIRELI</t>
  </si>
  <si>
    <t>RF GESTÃO ADMINISTRATIVA LTDA</t>
  </si>
  <si>
    <t>Marques de Parana</t>
  </si>
  <si>
    <t>95</t>
  </si>
  <si>
    <t>RI PRISMA LTDA</t>
  </si>
  <si>
    <t>FINANCEIRO@RIPRISMA.COM.BR</t>
  </si>
  <si>
    <t>RIBEIRO DA LUZ ADVOGADOS</t>
  </si>
  <si>
    <t>11.012.431/0001-94</t>
  </si>
  <si>
    <t>2136-2392</t>
  </si>
  <si>
    <t>camila.gullo@ribeirodaluz.com.br</t>
  </si>
  <si>
    <t>Do Humaita</t>
  </si>
  <si>
    <t>6 e 7 Andar</t>
  </si>
  <si>
    <t>Humaita</t>
  </si>
  <si>
    <t>22261-005</t>
  </si>
  <si>
    <t>RIO ARQUITETURA LTDA</t>
  </si>
  <si>
    <t>YURI.AMARAL@RIOARQUITETURA.COM</t>
  </si>
  <si>
    <t>647</t>
  </si>
  <si>
    <t>Sala 812</t>
  </si>
  <si>
    <t xml:space="preserve">RIO CARD </t>
  </si>
  <si>
    <t>39o andar</t>
  </si>
  <si>
    <t>RIO DE JANEIRO - CAP - 27A VARA FEDERAL</t>
  </si>
  <si>
    <t>RIO DE JANEIRO SECRETARIA DE ESTADO</t>
  </si>
  <si>
    <t xml:space="preserve">Da Alfandega </t>
  </si>
  <si>
    <t>RIO SHOP SERVICOS LTDA ME</t>
  </si>
  <si>
    <t>sylvia.tavares@rioshop.srv.br</t>
  </si>
  <si>
    <t>Marques de Olinda</t>
  </si>
  <si>
    <t>24030-170</t>
  </si>
  <si>
    <t>2613-3388</t>
  </si>
  <si>
    <t>RIQUENA NETO AR CONDICIONADO S.A.</t>
  </si>
  <si>
    <t>18 3102-2016</t>
  </si>
  <si>
    <t>fiscal@centralar.com.br</t>
  </si>
  <si>
    <t>RIVERS COMERCIAL LTDA</t>
  </si>
  <si>
    <t>RIOS_MATHEUS@HOTMAIL.COM</t>
  </si>
  <si>
    <t>Djalma Ribeiro</t>
  </si>
  <si>
    <t>Apto 1406 Blc 2</t>
  </si>
  <si>
    <t>Av. Pres. Juscelino Kubitschek, nº 2401, Torre D, 22º andar, Vila Nova Conceição, SP</t>
  </si>
  <si>
    <t>ROCHA CARDOSO MATERIAIS DE CONSTRUCAO LTDA</t>
  </si>
  <si>
    <t>FRIACAPREMIUM@FRIACA.COM.BR</t>
  </si>
  <si>
    <t>24 de Outubro</t>
  </si>
  <si>
    <t>413</t>
  </si>
  <si>
    <t>Parque Fazenda Grande</t>
  </si>
  <si>
    <t>RODA VIVA LTDA</t>
  </si>
  <si>
    <t>ADM@RODAVIVACOMUNICACAO.COM.BR</t>
  </si>
  <si>
    <t>Sala 904</t>
  </si>
  <si>
    <t>RONALDO PRODUTOS VETERINARIOS LTDA.</t>
  </si>
  <si>
    <t>ronaldosuperrural@gmail.com</t>
  </si>
  <si>
    <t>Emanuel e Tati Producoes Artisticas</t>
  </si>
  <si>
    <t>RSM BRASIL AUDITORES</t>
  </si>
  <si>
    <t>11 2154-7795</t>
  </si>
  <si>
    <t>contato@smidicontabil.com.br</t>
  </si>
  <si>
    <t>RTCOM INFORMATICA E TELECOMUNICACOES EIRELI ME</t>
  </si>
  <si>
    <t>Americo Rocha</t>
  </si>
  <si>
    <t>709</t>
  </si>
  <si>
    <t>Marechal Hermes</t>
  </si>
  <si>
    <t>S LAUBE MATERIAS DE CONTRUCAO</t>
  </si>
  <si>
    <t>2723-8153</t>
  </si>
  <si>
    <t>comprasbrilhosol@hotmail.com</t>
  </si>
  <si>
    <t>Alexandre Atie</t>
  </si>
  <si>
    <t>108</t>
  </si>
  <si>
    <t>Não consta no contábil , somente no RJ</t>
  </si>
  <si>
    <t xml:space="preserve">S TEC RJ 2001 CONSULTORIA </t>
  </si>
  <si>
    <t>01.110.128/0001-70</t>
  </si>
  <si>
    <t>De Jacarepagua</t>
  </si>
  <si>
    <t>7221</t>
  </si>
  <si>
    <t>Salas 403 a 410</t>
  </si>
  <si>
    <t>Freguesia</t>
  </si>
  <si>
    <t xml:space="preserve">SABRINE FERNANDA DE MEDEIROS </t>
  </si>
  <si>
    <t xml:space="preserve">Riachuelo </t>
  </si>
  <si>
    <t>460</t>
  </si>
  <si>
    <t>Ap 203</t>
  </si>
  <si>
    <t>Turf Club</t>
  </si>
  <si>
    <t>SAES ADVOGADOS</t>
  </si>
  <si>
    <t>Trampowsky</t>
  </si>
  <si>
    <t>11o andar Sala 1104 e 1105</t>
  </si>
  <si>
    <t>SANTIN – EQUIPAMENTOS, TRANSPORTES</t>
  </si>
  <si>
    <t>sergio.froes@gruposantin.com.br</t>
  </si>
  <si>
    <t>Herminio Cristovao</t>
  </si>
  <si>
    <t>lll Distrito Industrial</t>
  </si>
  <si>
    <t>Americo Brasiliense</t>
  </si>
  <si>
    <t>SAO JOAO DA BARRA CARTORI</t>
  </si>
  <si>
    <t>OFICIOUNICOSJB@GMAIL.COM</t>
  </si>
  <si>
    <t>Coronel Cintra</t>
  </si>
  <si>
    <t>SAO JOAO DA BARRA PREFEITURA</t>
  </si>
  <si>
    <t>Barao de Barcelos</t>
  </si>
  <si>
    <t>Prefeitura Municipal</t>
  </si>
  <si>
    <t xml:space="preserve">Centro </t>
  </si>
  <si>
    <t>SAVECARE ATENDIMENTO PRE-HOSPITALAR</t>
  </si>
  <si>
    <t>3141-0503</t>
  </si>
  <si>
    <t>savesaude@savesaude.com.br</t>
  </si>
  <si>
    <t>Cerqueira Cesar</t>
  </si>
  <si>
    <t>01311-940</t>
  </si>
  <si>
    <t>SCA SERVIÇOS LTDA</t>
  </si>
  <si>
    <t>MARCOS@SELECAODACASA.COM.BR</t>
  </si>
  <si>
    <t>Madre Maria Victoria</t>
  </si>
  <si>
    <t>Charitas</t>
  </si>
  <si>
    <t>SCANSOURCE BRASIL DISTRIBUIDORA DE TENOLOGIAS LTDA</t>
  </si>
  <si>
    <t>TAX@SCANSOURCE.COM</t>
  </si>
  <si>
    <t>Domingos Rampelotti</t>
  </si>
  <si>
    <t>3501</t>
  </si>
  <si>
    <t>Modulo 12 A e B</t>
  </si>
  <si>
    <t>São Roque</t>
  </si>
  <si>
    <t>2529</t>
  </si>
  <si>
    <t>Galpao 11</t>
  </si>
  <si>
    <t>Ipe</t>
  </si>
  <si>
    <t>São José dos Pinhais</t>
  </si>
  <si>
    <t>SCAVASUL TERRAPLENAGEM E MINERACAO</t>
  </si>
  <si>
    <t>54</t>
  </si>
  <si>
    <t>atendimento@dietrichconsultores.com.br</t>
  </si>
  <si>
    <t>Professora Maria do Carmo</t>
  </si>
  <si>
    <t>748</t>
  </si>
  <si>
    <t>SCHIMITT ADVOGADOS</t>
  </si>
  <si>
    <t>ADM-FIN@SCHMITT.ADV.BR</t>
  </si>
  <si>
    <t>SECRETARIA DA RECEITA FEDERAL DO BR</t>
  </si>
  <si>
    <t>SECRETARIA DO SUPERIOR TRIBUNAL DE JUSTIÇA</t>
  </si>
  <si>
    <t>SECRETARIA DO SUPERIOR</t>
  </si>
  <si>
    <t>3198-0000</t>
  </si>
  <si>
    <t>www.stj.gov.br</t>
  </si>
  <si>
    <t>SAFS - Quadra 06 Lote 01 Trecho III</t>
  </si>
  <si>
    <t>70095-900</t>
  </si>
  <si>
    <t>DF</t>
  </si>
  <si>
    <t xml:space="preserve">SEIDOR PROJECT SERVICES </t>
  </si>
  <si>
    <t>3301</t>
  </si>
  <si>
    <t>Bloco 05 Sala 306 a 308</t>
  </si>
  <si>
    <t>SEIDOR RIO SISTEMAS LTDA</t>
  </si>
  <si>
    <t>NCSISTEMA@NCSISTEMA.COM.BR</t>
  </si>
  <si>
    <t>SEIDOR TECNOLOGIA DA INFO LTDA</t>
  </si>
  <si>
    <t>11 5506-0554</t>
  </si>
  <si>
    <t xml:space="preserve">administrativo@seidor.com.br    </t>
  </si>
  <si>
    <t>atende.serasa@br.experian.com</t>
  </si>
  <si>
    <t>Jose Rabello Portella</t>
  </si>
  <si>
    <t>638</t>
  </si>
  <si>
    <t>Jardim Maria de Fatima</t>
  </si>
  <si>
    <t>Varzea Paulista</t>
  </si>
  <si>
    <t>3221-9000</t>
  </si>
  <si>
    <t>rjbermudes@sbadv.com.br</t>
  </si>
  <si>
    <t>PC</t>
  </si>
  <si>
    <t>XV de Novembro</t>
  </si>
  <si>
    <t>7 e 8 Andar</t>
  </si>
  <si>
    <t>20010-010</t>
  </si>
  <si>
    <t>fiscal@windsorhoteis.com.br</t>
  </si>
  <si>
    <t>14</t>
  </si>
  <si>
    <t>SERVICES E RENT NORTE FLUMINENSE LTDA EPP</t>
  </si>
  <si>
    <t>Services e Rent Norte Fluminense LT</t>
  </si>
  <si>
    <t xml:space="preserve">Deputado Alair Ferreira </t>
  </si>
  <si>
    <t>312</t>
  </si>
  <si>
    <t>SERVICO NACIONAL DE APRENDIZAGEM IN</t>
  </si>
  <si>
    <t>algoncalves@firjan.com.br</t>
  </si>
  <si>
    <t xml:space="preserve">Taiwan </t>
  </si>
  <si>
    <t>Jardim Santa</t>
  </si>
  <si>
    <t>SERVIÇO SOCIAL AUTÔNOMO PARANÁ TECNOLOGIA</t>
  </si>
  <si>
    <t>02.772.961/0002-20</t>
  </si>
  <si>
    <t>3320-2006</t>
  </si>
  <si>
    <t>osmar@simepar.br</t>
  </si>
  <si>
    <t>Cel Francisco H dos Santos</t>
  </si>
  <si>
    <t>Centro Pol</t>
  </si>
  <si>
    <t>Jardim das Americas</t>
  </si>
  <si>
    <t>81530-900</t>
  </si>
  <si>
    <t>SERVICO SOCIAL DO COMERCIO - ARMG</t>
  </si>
  <si>
    <t>sescmg@sescmg.com.br</t>
  </si>
  <si>
    <t>Rodrigo Silva</t>
  </si>
  <si>
    <t>Sala 1202 e 1203</t>
  </si>
  <si>
    <t>lotrebarcros@gmail.com</t>
  </si>
  <si>
    <t>Rocha Leão</t>
  </si>
  <si>
    <t>208</t>
  </si>
  <si>
    <t>Parque Caju</t>
  </si>
  <si>
    <t>SETARCOS EMPREENDIMENTOS</t>
  </si>
  <si>
    <t>JA@AXELPAR.COM</t>
  </si>
  <si>
    <t>Pav 2</t>
  </si>
  <si>
    <t>SEYCONEL AUTOMACAO INDUSTRIAL LTDA</t>
  </si>
  <si>
    <t>seyconel@seyconel.com.br</t>
  </si>
  <si>
    <t>Tenente Arantes Filho</t>
  </si>
  <si>
    <t>91</t>
  </si>
  <si>
    <t>SIMPRESS COMERCIO LOCACAO E SERVICO</t>
  </si>
  <si>
    <t>fiscal@simpress.com.br</t>
  </si>
  <si>
    <t>Asia</t>
  </si>
  <si>
    <t>201</t>
  </si>
  <si>
    <t xml:space="preserve">Conj 1o e 2o andar </t>
  </si>
  <si>
    <t>Santana de Parnaiba</t>
  </si>
  <si>
    <t>SIMTECH CO LTD</t>
  </si>
  <si>
    <t xml:space="preserve">Yangsan-City,Kyungnam,S,korea </t>
  </si>
  <si>
    <t>SINGTEL</t>
  </si>
  <si>
    <t>SISTERMI LOCACAO DE MAQUINAS E EQUI</t>
  </si>
  <si>
    <t>comercial@sistermi.com.br</t>
  </si>
  <si>
    <t>Sala 1203</t>
  </si>
  <si>
    <t>SIX AUTOMACAO S/A</t>
  </si>
  <si>
    <t>00.098.057/0001-75</t>
  </si>
  <si>
    <t>Sala 601 E</t>
  </si>
  <si>
    <t>20011-001</t>
  </si>
  <si>
    <t>SKY BRASIL SERVICOS LTDA</t>
  </si>
  <si>
    <t>atendimento@sky.com.br</t>
  </si>
  <si>
    <t>04578-910</t>
  </si>
  <si>
    <t>72.820.822/0001-20</t>
  </si>
  <si>
    <t>2123-0192</t>
  </si>
  <si>
    <t>skyoperacoestributariascenu@sky.com.br</t>
  </si>
  <si>
    <t>SOCIEDADE BRASILEIRA DE ENGENHARIA NAVAL</t>
  </si>
  <si>
    <t>sobena@sobena.org.br</t>
  </si>
  <si>
    <t>542</t>
  </si>
  <si>
    <t>Salas 709 a 713</t>
  </si>
  <si>
    <t>SOFT RIO COMERCIO E SERVICOS LTDA</t>
  </si>
  <si>
    <t>ESCRITORIO1@BRAVIN.COM.BR</t>
  </si>
  <si>
    <t>Grauben Barbosa</t>
  </si>
  <si>
    <t>Meier</t>
  </si>
  <si>
    <t>SOLLAXNEWS SHIPS SERVICE LTDA</t>
  </si>
  <si>
    <t>cristine@sollax.com</t>
  </si>
  <si>
    <t>377</t>
  </si>
  <si>
    <t>20930-070</t>
  </si>
  <si>
    <t xml:space="preserve">Macae </t>
  </si>
  <si>
    <t>SOLUCAO HIDRAULICA MATERIAIS</t>
  </si>
  <si>
    <t>SOLUCAOHIDRAULICA@GMAIL.COM</t>
  </si>
  <si>
    <t>Alberto Torres</t>
  </si>
  <si>
    <t>Apto 604</t>
  </si>
  <si>
    <t>SP SERVICES LTD</t>
  </si>
  <si>
    <t>SPA - INDUSTRIE - COMMERZ UND HANDE</t>
  </si>
  <si>
    <t>SPE CENTRAL DE UTILIDADES RIO SA</t>
  </si>
  <si>
    <t>15.400.869/0001-09</t>
  </si>
  <si>
    <t>3076-2700</t>
  </si>
  <si>
    <t>fiscal@enfil.com.br</t>
  </si>
  <si>
    <t xml:space="preserve">Dr Fernandes Coelho </t>
  </si>
  <si>
    <t>11 andar Bloco S</t>
  </si>
  <si>
    <t>05423-040</t>
  </si>
  <si>
    <t xml:space="preserve">São Paulo </t>
  </si>
  <si>
    <t>nfe@sprink.com.br</t>
  </si>
  <si>
    <t>Haddock Lobo</t>
  </si>
  <si>
    <t>Sala 207,209,601,602,701</t>
  </si>
  <si>
    <t>Estacio</t>
  </si>
  <si>
    <t>SPS DO BRASIL CONSULTORIA LTDA - BH</t>
  </si>
  <si>
    <t>STARHUB LTD</t>
  </si>
  <si>
    <t>STARK SETE OBRAS E SERVIÇOS</t>
  </si>
  <si>
    <t>STARKSETE@GMAIL.COM</t>
  </si>
  <si>
    <t>834</t>
  </si>
  <si>
    <t>Anexo 1 Galpão 1</t>
  </si>
  <si>
    <t>Donana</t>
  </si>
  <si>
    <t>11 4133-2200</t>
  </si>
  <si>
    <t>financeiro@starsoft.com.br</t>
  </si>
  <si>
    <t xml:space="preserve">SUL AMERICA COMPANHIA DE SEGUROS </t>
  </si>
  <si>
    <t>SOCIETARIO.SUGOC@SULAMERICA.COM.BR</t>
  </si>
  <si>
    <t>6 Pavimento</t>
  </si>
  <si>
    <t>SUPREMO TRIBUNAL FEDERAL</t>
  </si>
  <si>
    <t>Praça</t>
  </si>
  <si>
    <t>Dos Tres Poderes</t>
  </si>
  <si>
    <t>Eixo Monumental</t>
  </si>
  <si>
    <t>ebaltar@remaza.com.br</t>
  </si>
  <si>
    <t>Prefeito João Vilallobo Quero</t>
  </si>
  <si>
    <t>SYDEL SISTEMAS ELETRONICOS LTDA</t>
  </si>
  <si>
    <t>juliana.teixeira@abesydel.com.br</t>
  </si>
  <si>
    <t xml:space="preserve">80 </t>
  </si>
  <si>
    <t>Belvedere</t>
  </si>
  <si>
    <t>TASK SISTEMAS DE COMPUTACAO S.A</t>
  </si>
  <si>
    <t>28.708.477/0001-45</t>
  </si>
  <si>
    <t>2199-4830</t>
  </si>
  <si>
    <t>carlos.rosa@dormakaba.com</t>
  </si>
  <si>
    <t>Correia Vasques</t>
  </si>
  <si>
    <t>3 Andar</t>
  </si>
  <si>
    <t>Cidade Nova</t>
  </si>
  <si>
    <t>20211-140</t>
  </si>
  <si>
    <t>TAUIL E CHEQUER ADVOGADOS</t>
  </si>
  <si>
    <t>nfse@vitoria.es.gov.br</t>
  </si>
  <si>
    <t>451</t>
  </si>
  <si>
    <t>Salas 1702,1703 e 1704</t>
  </si>
  <si>
    <t>29050-335</t>
  </si>
  <si>
    <t>contato@tem.art.br</t>
  </si>
  <si>
    <t>Florentino de Souza Maciel</t>
  </si>
  <si>
    <t>Parque Aurora</t>
  </si>
  <si>
    <t>TECH 21 AUDIO E VIDEO LTDA</t>
  </si>
  <si>
    <t>gutogomes.tech21@gmail.com</t>
  </si>
  <si>
    <t>216</t>
  </si>
  <si>
    <t>Sala 03 parte Pavmto2</t>
  </si>
  <si>
    <t>SB</t>
  </si>
  <si>
    <t>TECH FLIGHT SOLUCOES AERONAUTICAS LTDA</t>
  </si>
  <si>
    <t>CHATTARCONTABIL@GMAIL.COM</t>
  </si>
  <si>
    <t>Paulo Jose Mahfud</t>
  </si>
  <si>
    <t>Lote 27</t>
  </si>
  <si>
    <t>Vargem Pequena</t>
  </si>
  <si>
    <t>2137-6000</t>
  </si>
  <si>
    <t>tct@techint.com.br</t>
  </si>
  <si>
    <t>2 Andar Conj 201</t>
  </si>
  <si>
    <t>TECNITAS DO BRASIL ASSESSORIA TECNICA E PERITAGENS LTDA</t>
  </si>
  <si>
    <t>29.416.591/0003-26</t>
  </si>
  <si>
    <t>2206-9243</t>
  </si>
  <si>
    <t>sandro.luca@br.bureauveritas.com; cristiane.mariano@br.bureauveritas.com; mercio.sobrinho@br.bureauveritas.com; analuiza.santos@br.bureauveritas.com</t>
  </si>
  <si>
    <t>Africa</t>
  </si>
  <si>
    <t>685</t>
  </si>
  <si>
    <t>Galap 1</t>
  </si>
  <si>
    <t>06543-306</t>
  </si>
  <si>
    <t>atendimento@tesaadvogados.adv.br</t>
  </si>
  <si>
    <t>General Mario Tourinho</t>
  </si>
  <si>
    <t>1805</t>
  </si>
  <si>
    <t>13o andar Sala 1301</t>
  </si>
  <si>
    <t>Campina do Siqueira</t>
  </si>
  <si>
    <t>TEIXEIRA MARTINS CONSULTORIA EMPRESARIAL LTDA</t>
  </si>
  <si>
    <t>JURIDICO@TEIXEIRAMARTINS.COM</t>
  </si>
  <si>
    <t>Bloco 3 Sala 725 a 727</t>
  </si>
  <si>
    <t>TEKFEN CONSTRUCTION AND INSTALLATIO</t>
  </si>
  <si>
    <t>TELEMAR NORTE LESTE S/A</t>
  </si>
  <si>
    <t>General Polidoro</t>
  </si>
  <si>
    <t>TEMPERO GOURMET DO BRASIL EMPRESA D</t>
  </si>
  <si>
    <t>Dolores Alcaraz Caldas</t>
  </si>
  <si>
    <t>Praia de Belas</t>
  </si>
  <si>
    <t>TERRA BRASILI COMERCIO DE ALIMENTOS LTDA</t>
  </si>
  <si>
    <t>CONTABILLENCASTRE@GMAIL.COM</t>
  </si>
  <si>
    <t>General Tiburcio</t>
  </si>
  <si>
    <t>TESA-LAB TECNOLOGIA EM SERVIÇOS AMBIENTAIS EIRELI</t>
  </si>
  <si>
    <t>tesalab@uol.com.br</t>
  </si>
  <si>
    <t>Francisco Portela</t>
  </si>
  <si>
    <t>229</t>
  </si>
  <si>
    <t>TGPORT GEOTECNIA E FUNDAÇÕES</t>
  </si>
  <si>
    <t>top-geo@uol.com.br</t>
  </si>
  <si>
    <t>2200</t>
  </si>
  <si>
    <t>Sala 101</t>
  </si>
  <si>
    <t>THAISSA RODRIGUES RIBEIRO</t>
  </si>
  <si>
    <t>129.105.967-96</t>
  </si>
  <si>
    <t>Mora Guimarães</t>
  </si>
  <si>
    <t>Q6 LT 24</t>
  </si>
  <si>
    <t>Senador Camará</t>
  </si>
  <si>
    <t>THB CONSULTORIA GERENCIA DE RISCOS</t>
  </si>
  <si>
    <t>11 3889-6666</t>
  </si>
  <si>
    <t xml:space="preserve">governancathb@br.thbgroup.com  </t>
  </si>
  <si>
    <t>THIAGO MEIRA LEMGRUBER</t>
  </si>
  <si>
    <t>99181-0990</t>
  </si>
  <si>
    <t>Julio de Castilho</t>
  </si>
  <si>
    <t>94</t>
  </si>
  <si>
    <t>THYSSENKRUPP ELEVADORES SA</t>
  </si>
  <si>
    <t>2121-1136</t>
  </si>
  <si>
    <t>marineelevatorbusiness@thyssenkuppelevadores.com.br</t>
  </si>
  <si>
    <t>Dr Sardinha</t>
  </si>
  <si>
    <t>24240-660</t>
  </si>
  <si>
    <t xml:space="preserve">TOCANTINS ADVOGADOS </t>
  </si>
  <si>
    <t>FINANCEIRO@TOCANTINS.ADV.BR</t>
  </si>
  <si>
    <t>Da Ajuda</t>
  </si>
  <si>
    <t>TOLEDO DO BRASIL INDUSTRIA</t>
  </si>
  <si>
    <t>Teixeira de Castro</t>
  </si>
  <si>
    <t>Galpao</t>
  </si>
  <si>
    <t>TOP CARD PNEUS E RODAS</t>
  </si>
  <si>
    <t>9812-3394</t>
  </si>
  <si>
    <t>Cora de Alvarenga</t>
  </si>
  <si>
    <t>28051-272</t>
  </si>
  <si>
    <t xml:space="preserve">TOP LINE ENGENHARIA LTDA </t>
  </si>
  <si>
    <t>JAILSON@TOPLINEENGENHARIA.COM</t>
  </si>
  <si>
    <t>Professora Blandina de Melo</t>
  </si>
  <si>
    <t>431</t>
  </si>
  <si>
    <t>Parque Imperial</t>
  </si>
  <si>
    <t>TOP RIO VIAGENS E TURISMO LTDA</t>
  </si>
  <si>
    <t>DIRETORIA@TOPRIOTURISMO.COM.BR</t>
  </si>
  <si>
    <t>Prefeito Sa Lessa</t>
  </si>
  <si>
    <t>Coelho Neto</t>
  </si>
  <si>
    <t>TORK CARRETAS INDUSTRIA E COMERCIO EIRELI</t>
  </si>
  <si>
    <t>FEESILVA32@GMAIL.COM</t>
  </si>
  <si>
    <t>Alexandre Herculano</t>
  </si>
  <si>
    <t>Lote 2581</t>
  </si>
  <si>
    <t>Boacu</t>
  </si>
  <si>
    <t>TOTUS SERVIÇOS LTDA</t>
  </si>
  <si>
    <t>JANETECONTABIL@YAHOO.COM.BR</t>
  </si>
  <si>
    <t>Tv</t>
  </si>
  <si>
    <t>Narciso</t>
  </si>
  <si>
    <t>20</t>
  </si>
  <si>
    <t>fiscal@totvs.com.br</t>
  </si>
  <si>
    <t>Braz Leme</t>
  </si>
  <si>
    <t>Bloco A 3o andar</t>
  </si>
  <si>
    <t>Casa Verde</t>
  </si>
  <si>
    <t>TRACOMAL TERRAPLENAGEM E CONSTRUCOE</t>
  </si>
  <si>
    <t>contabil@tracomal.com.br</t>
  </si>
  <si>
    <t>Loja 55</t>
  </si>
  <si>
    <t>TRANSBARRA SERVICOS LTDA-ME</t>
  </si>
  <si>
    <t>2735-4408</t>
  </si>
  <si>
    <t>contato@lindumascontabilidade.com.br</t>
  </si>
  <si>
    <t>Rj 240</t>
  </si>
  <si>
    <t>Campo da Praia</t>
  </si>
  <si>
    <t>TRANSCACHOEIRO TRANSPORTE DE CARGAS</t>
  </si>
  <si>
    <t>11 2446-3511/ 2482-0896</t>
  </si>
  <si>
    <t>verli@transcachoeiro.com.br</t>
  </si>
  <si>
    <t>TRANSDATA TRANSPORTES LTDA</t>
  </si>
  <si>
    <t>contato@transdata.com.br</t>
  </si>
  <si>
    <t>Augusto Severo</t>
  </si>
  <si>
    <t>TRANSFORMA GERENCIAMENTO DE RESÍDUOS LTDA</t>
  </si>
  <si>
    <t>Governador Mario Covas</t>
  </si>
  <si>
    <t>Km 172</t>
  </si>
  <si>
    <t>Corrego do Ouro</t>
  </si>
  <si>
    <t>TRANSPORTADORA NORTE FLUMINENSE</t>
  </si>
  <si>
    <t>JUNIOR@TNF.COM.BR</t>
  </si>
  <si>
    <t>Alcides da Conceição</t>
  </si>
  <si>
    <t>TRANSPORTE MOBILINE EIRELI</t>
  </si>
  <si>
    <t>CONTADOR@MOBILETRANSPORTES.COM.BR</t>
  </si>
  <si>
    <t>Giovanni Grando Filho</t>
  </si>
  <si>
    <t>Sala A</t>
  </si>
  <si>
    <t>Licorsul</t>
  </si>
  <si>
    <t>Bento Gonçalves</t>
  </si>
  <si>
    <t>TRANSPORTES BIRDAY COMERCIO LTDA</t>
  </si>
  <si>
    <t>comercial1@transbirday.com.br</t>
  </si>
  <si>
    <t>55</t>
  </si>
  <si>
    <t>TRANSPORTES SOUZA ARAUJO LTDA</t>
  </si>
  <si>
    <t>souzaaraujo@souzaaraujo.com.br</t>
  </si>
  <si>
    <t xml:space="preserve">Dos Jesuitas </t>
  </si>
  <si>
    <t>415</t>
  </si>
  <si>
    <t>Imbetiba</t>
  </si>
  <si>
    <t>TREVO INFORMATICA COM E SERV</t>
  </si>
  <si>
    <t>Governador Leonel de Moura Brizola</t>
  </si>
  <si>
    <t>1806</t>
  </si>
  <si>
    <t>Stands 03 e 04</t>
  </si>
  <si>
    <t>TRIBUNAL DA JUSTICA DO ESTADO</t>
  </si>
  <si>
    <t>Getulio Vargas</t>
  </si>
  <si>
    <t>TRIBUNAL DE JUSTIÇA DE SANTA CATARINA</t>
  </si>
  <si>
    <t>WORKFLOW@TJSC.JUS.BR</t>
  </si>
  <si>
    <t>Doutor Alvaro Millen da Silveira</t>
  </si>
  <si>
    <t>TRIBUNAL DE JUSTICA DO ESTADO DO RIO DE JANEIRO</t>
  </si>
  <si>
    <t>Eramos Braga</t>
  </si>
  <si>
    <t>TRIBUNAL REGIONAL DO TRABALHO</t>
  </si>
  <si>
    <t>TRT@TRTRIO.GOV.BR</t>
  </si>
  <si>
    <t>Pres. Antonio Carlos</t>
  </si>
  <si>
    <t>251</t>
  </si>
  <si>
    <t>Sala 864</t>
  </si>
  <si>
    <t>Castelo</t>
  </si>
  <si>
    <t>TRICOR SINGAPORE PTE LTD</t>
  </si>
  <si>
    <t>TRIUNFO LOGISTICA LTDA</t>
  </si>
  <si>
    <t>comunicacao@triunfologistica.com.br</t>
  </si>
  <si>
    <t>9o andar sala 901</t>
  </si>
  <si>
    <t>TULIP CAMPOS HOTELARIA SPE S.A.</t>
  </si>
  <si>
    <t>JNETO@BHG.NET</t>
  </si>
  <si>
    <t>Doutor Silvio Bastos Tavares</t>
  </si>
  <si>
    <t>340</t>
  </si>
  <si>
    <t>346</t>
  </si>
  <si>
    <t>TUMAN SERVIÇOS DA CONSTRUÇÃO CIVIL LTDA</t>
  </si>
  <si>
    <t>525</t>
  </si>
  <si>
    <t>Apto 402</t>
  </si>
  <si>
    <t>UNIFORMES PONTO X EIRELI</t>
  </si>
  <si>
    <t>Santa Mariana</t>
  </si>
  <si>
    <t>130</t>
  </si>
  <si>
    <t>UPS DO BRASIL REMESSAS EXPRESSAS LT</t>
  </si>
  <si>
    <t>UPSBRLEGAL@UPS.COM</t>
  </si>
  <si>
    <t>231</t>
  </si>
  <si>
    <t>Sala 1602</t>
  </si>
  <si>
    <t>UPS GROIP - SISTEMAS DE ENERGIA LTDA</t>
  </si>
  <si>
    <t>MARLENERO@IG.COM.BR</t>
  </si>
  <si>
    <t>Teixeira Ribeiro</t>
  </si>
  <si>
    <t>527</t>
  </si>
  <si>
    <t>USIGEMEOS SERVICOS INDUSTRIAIS LTDA</t>
  </si>
  <si>
    <t>PAULO.JORGE@USIGEMEOS.COM.BR</t>
  </si>
  <si>
    <t xml:space="preserve">Araxa </t>
  </si>
  <si>
    <t>Anexo Balneario Lagomar</t>
  </si>
  <si>
    <t>Lagomar</t>
  </si>
  <si>
    <t>wppc@valorcafe.com.br; loa@valorcafe.com.br</t>
  </si>
  <si>
    <t>VANDERSON BENTO NERI PREVENCAO CONTRA INCENDIO</t>
  </si>
  <si>
    <t>VIFSIPROJETOS@GMAIL.COM</t>
  </si>
  <si>
    <t>Antonio Moreira</t>
  </si>
  <si>
    <t>Mage</t>
  </si>
  <si>
    <t>VCI BRASIL INDUSTRIA E COMERCIO DE</t>
  </si>
  <si>
    <t>info@vcibrasil.com.br</t>
  </si>
  <si>
    <t>15295</t>
  </si>
  <si>
    <t>Vigario Geral</t>
  </si>
  <si>
    <t>VERANO ENGENHARIA COMÉRCIO IMPORTAÇÃO E EXPORTAÇÃO LTDA</t>
  </si>
  <si>
    <t>52.136.249/0001-22</t>
  </si>
  <si>
    <t>4506-2800</t>
  </si>
  <si>
    <t>info@verano.com.br</t>
  </si>
  <si>
    <t>Sud Menucci</t>
  </si>
  <si>
    <t>04017-080</t>
  </si>
  <si>
    <t>VEREDA ESTUDOS E EXECUCAO DE PROJET</t>
  </si>
  <si>
    <t>21 2263-9876</t>
  </si>
  <si>
    <t>vereda@veredaprojetos.com.br</t>
  </si>
  <si>
    <t>Do Carmo</t>
  </si>
  <si>
    <t xml:space="preserve">65 </t>
  </si>
  <si>
    <t>Pavmto 3</t>
  </si>
  <si>
    <t>VESCHI &amp; CIA LTDA</t>
  </si>
  <si>
    <t>41 9817-8767</t>
  </si>
  <si>
    <t xml:space="preserve">veschi@hotmail.com   </t>
  </si>
  <si>
    <t>VIA VAREJO - CASAS BAHIA</t>
  </si>
  <si>
    <t>SETORFISCAL.CSC@VIAVAREJO.COM.BR</t>
  </si>
  <si>
    <t>Automovel Club</t>
  </si>
  <si>
    <t>7453</t>
  </si>
  <si>
    <t>Area P.A.R</t>
  </si>
  <si>
    <t>Vila Santa Cruz</t>
  </si>
  <si>
    <t>VIFERRO FERRAMENTAS E FERRAGENS LTD</t>
  </si>
  <si>
    <t>contato@viferro.com.br</t>
  </si>
  <si>
    <t>Barao do Amazonas</t>
  </si>
  <si>
    <t>jrribeiro@vradv.com.br</t>
  </si>
  <si>
    <t>Quinze de Novembro</t>
  </si>
  <si>
    <t>Sala 1201</t>
  </si>
  <si>
    <t>Pagamento mensalmente - pagamento a ser realizado em 10.02.2024 - contrato</t>
  </si>
  <si>
    <t>JRIBEIRO@VRADV.COM.BR</t>
  </si>
  <si>
    <t xml:space="preserve">VIVA A VIDA AGENCIA DE VIAGEM E TURISMO EIRELI ME M </t>
  </si>
  <si>
    <t>ROGERIO_ROCHA@MSN.COM</t>
  </si>
  <si>
    <t>Bela</t>
  </si>
  <si>
    <t>1119</t>
  </si>
  <si>
    <t>TELEFÔNICA BRASIL S/A</t>
  </si>
  <si>
    <t>ger.fiscalizacao.br@telefonica.com</t>
  </si>
  <si>
    <t xml:space="preserve">Carmine Gaeta </t>
  </si>
  <si>
    <t>80</t>
  </si>
  <si>
    <t>Vo Guilherme</t>
  </si>
  <si>
    <t>bianca.ieker@vivo.com.br</t>
  </si>
  <si>
    <t>22775-003</t>
  </si>
  <si>
    <t>02.449.992/0181-01</t>
  </si>
  <si>
    <t>5105-2280</t>
  </si>
  <si>
    <t>financeiro@w3net.com.br</t>
  </si>
  <si>
    <t>Contorno</t>
  </si>
  <si>
    <t>4023</t>
  </si>
  <si>
    <t>São Lucas</t>
  </si>
  <si>
    <t>30110-021</t>
  </si>
  <si>
    <t>WA OBRAS E COMERCIO LTDA</t>
  </si>
  <si>
    <t>27.713.700/0001-80</t>
  </si>
  <si>
    <t>2424-4237</t>
  </si>
  <si>
    <t>david.silva@deltasys.com.br</t>
  </si>
  <si>
    <t>Engenho d'agua</t>
  </si>
  <si>
    <t>Anil</t>
  </si>
  <si>
    <t>22765-240</t>
  </si>
  <si>
    <t>WAGNER FERREIRA MACEDO</t>
  </si>
  <si>
    <t>thmrsvenacio@gmail.com</t>
  </si>
  <si>
    <t>Copaiba</t>
  </si>
  <si>
    <t>Loja G</t>
  </si>
  <si>
    <t>Bom Pastor</t>
  </si>
  <si>
    <t>WALLACE RANDOLPH CRUZ FERREIRA</t>
  </si>
  <si>
    <t>WBS ASSESSORIA CONSULTORIA E PART L</t>
  </si>
  <si>
    <t>2103-7696</t>
  </si>
  <si>
    <t>juliobrito@wbsolutions.com.br</t>
  </si>
  <si>
    <t>5º andar</t>
  </si>
  <si>
    <t>20030-021</t>
  </si>
  <si>
    <t>WEBJUR PROCESSAMENTO DE DADOS LTDA</t>
  </si>
  <si>
    <t>WEBJUR@WEBJUR.COM.BR</t>
  </si>
  <si>
    <t>Barao Homem de Melo</t>
  </si>
  <si>
    <t>3382</t>
  </si>
  <si>
    <t>WEG EQUIPAMENTOS ELETRICOS SA</t>
  </si>
  <si>
    <t>WELLINGTON MARQUES SIQUEIRA</t>
  </si>
  <si>
    <t>MDESIGNCOMUNICACAOVISUAL@GMAIL.COM</t>
  </si>
  <si>
    <t>Doutor Pinto Filho</t>
  </si>
  <si>
    <t>298</t>
  </si>
  <si>
    <t>WESTCON BRASIL LTDA</t>
  </si>
  <si>
    <t>FISCAL@WESTCON.COM.BR</t>
  </si>
  <si>
    <t>Acesso Rodoviario</t>
  </si>
  <si>
    <t>Quadra 08 Sala 03</t>
  </si>
  <si>
    <t>Tim S</t>
  </si>
  <si>
    <t>WHITE MARTINS</t>
  </si>
  <si>
    <t>caroline_barbosa@praxair.com</t>
  </si>
  <si>
    <t xml:space="preserve">Das Perobas </t>
  </si>
  <si>
    <t>266</t>
  </si>
  <si>
    <t xml:space="preserve">Coqueiral </t>
  </si>
  <si>
    <t>Aracruz</t>
  </si>
  <si>
    <t>WIENER ZEITUNG GMBH</t>
  </si>
  <si>
    <t>WILSON SONS AGENCIA MARITIMA LTDA</t>
  </si>
  <si>
    <t>nfe.entrada@wilsonsons.com.b</t>
  </si>
  <si>
    <t>787</t>
  </si>
  <si>
    <t>Escritorio 92</t>
  </si>
  <si>
    <t>WILTHON DEODATO VAZ - MEI</t>
  </si>
  <si>
    <t>WILTHONVAZ@YAHOO.COM</t>
  </si>
  <si>
    <t>Carvalho de Araujo</t>
  </si>
  <si>
    <t>Raul Veiga</t>
  </si>
  <si>
    <t>WINDSOR ADMINISTRACAO</t>
  </si>
  <si>
    <t>St Shn Quadra 01</t>
  </si>
  <si>
    <t>Unidade</t>
  </si>
  <si>
    <t>Serviço demanda</t>
  </si>
  <si>
    <t>FISCAL@WINDSORHOTEIS.COM.BR</t>
  </si>
  <si>
    <t>69</t>
  </si>
  <si>
    <t>WINEHOUSE COMERCIAL LTDA</t>
  </si>
  <si>
    <t>serge@zahil.com.br</t>
  </si>
  <si>
    <t>Bandeira Paulista</t>
  </si>
  <si>
    <t>726</t>
  </si>
  <si>
    <t>NF. lançada duplicada - já foi excluido</t>
  </si>
  <si>
    <t>financeiro@wipi.com.br</t>
  </si>
  <si>
    <t>Jose de Figueiredo</t>
  </si>
  <si>
    <t>320</t>
  </si>
  <si>
    <t>Lote 107 blc 3</t>
  </si>
  <si>
    <t>WOLLNER COM CONFEC LTDA</t>
  </si>
  <si>
    <t>General Bruce</t>
  </si>
  <si>
    <t>873</t>
  </si>
  <si>
    <t>WUELF ENGENHARIA DO AMBIENTE LTDA</t>
  </si>
  <si>
    <t>wuelfeng@gmail.com</t>
  </si>
  <si>
    <t>Marechal Camara</t>
  </si>
  <si>
    <t>Sala 801 e 802</t>
  </si>
  <si>
    <t>YGARASU CONSULTORIA PORTUARIA E NAVAL LTDA</t>
  </si>
  <si>
    <t>MT.CHAGAS@YAHOO.COM.BR</t>
  </si>
  <si>
    <t>Sala 1413</t>
  </si>
  <si>
    <t>MTEL TECNOLOGIA SA</t>
  </si>
  <si>
    <t>tributario@yssy.com.br</t>
  </si>
  <si>
    <t>Rio Negro</t>
  </si>
  <si>
    <t>21o andar Conj 2110</t>
  </si>
  <si>
    <t>06454-000</t>
  </si>
  <si>
    <t>ZARTEX COMERC.E SERVICOS DE SINALIZACAO LTDAME</t>
  </si>
  <si>
    <t>ZARTEX@ZARTEX.COM.BR</t>
  </si>
  <si>
    <t>Gil Vieira Leite</t>
  </si>
  <si>
    <t>980</t>
  </si>
  <si>
    <t>Ministro Sa Tinoco</t>
  </si>
  <si>
    <t>Itaperuna</t>
  </si>
  <si>
    <t>ZEN PRODUCOES SERIGRAFICAS LTDA</t>
  </si>
  <si>
    <t>Dom Helder Camara</t>
  </si>
  <si>
    <t>ZRI - DESENVOLVIMENTO EMPRESARIAL LTDA</t>
  </si>
  <si>
    <t>IRZARUR@HOTMAIL.COM</t>
  </si>
  <si>
    <t>Jacarandas da Peninsula</t>
  </si>
  <si>
    <t>Apto 0401 Bloco 2</t>
  </si>
  <si>
    <t>15 salarios minimos que vão entrar na Classe I confome solicitado por Calfat</t>
  </si>
  <si>
    <t xml:space="preserve"> JOANA GODOY FRANCO</t>
  </si>
  <si>
    <t>42.501.568/0001-36</t>
  </si>
  <si>
    <t>JOANAGFRANCO@GMAIL.COM</t>
  </si>
  <si>
    <t>FRANCISCO OTAVIANO, 138</t>
  </si>
  <si>
    <t>RUA</t>
  </si>
  <si>
    <t>FRANCISCO OTAVIANO</t>
  </si>
  <si>
    <t>22080-45</t>
  </si>
  <si>
    <t>41.742.888/0001-15</t>
  </si>
  <si>
    <t>98411-9000</t>
  </si>
  <si>
    <t>21 98411-9000</t>
  </si>
  <si>
    <t>diogoardelima@gmail.com</t>
  </si>
  <si>
    <t>Rua Mario Covas Junior,215</t>
  </si>
  <si>
    <t xml:space="preserve"> Mario Covas Junior</t>
  </si>
  <si>
    <t xml:space="preserve">Apt 2101 </t>
  </si>
  <si>
    <t>22631-030</t>
  </si>
  <si>
    <t>32.012.684/0001-38</t>
  </si>
  <si>
    <t>2723-0942</t>
  </si>
  <si>
    <t>(22)2723-0942</t>
  </si>
  <si>
    <t>RUA MARECHAL FLORIANO - 132</t>
  </si>
  <si>
    <t>MARECHAL FLORIANO</t>
  </si>
  <si>
    <t>CENTRO</t>
  </si>
  <si>
    <t>CAMPOS DOS GOYTACAZES</t>
  </si>
  <si>
    <t>REAL</t>
  </si>
  <si>
    <t>GRADE CONSULTORIA EM GESTÃO</t>
  </si>
  <si>
    <t>23.934.584/0001-78</t>
  </si>
  <si>
    <t>2533-1561</t>
  </si>
  <si>
    <t>22 2533-1561</t>
  </si>
  <si>
    <t>MARCIO.CAVALCANTE@GRADECONSULTORIA.COM.BR</t>
  </si>
  <si>
    <t>AVN EMBAIX ABELARDO BUENO, 3330</t>
  </si>
  <si>
    <t>AVENIDA</t>
  </si>
  <si>
    <t>EMBAIXADOR ABELARDO BUENO</t>
  </si>
  <si>
    <t>SALA 202</t>
  </si>
  <si>
    <t>BARRA DA TIJUCA</t>
  </si>
  <si>
    <t>22775-040</t>
  </si>
  <si>
    <t>RIO DE JANEIRO</t>
  </si>
  <si>
    <t>43.640.979/0001-75</t>
  </si>
  <si>
    <t>2712-4665</t>
  </si>
  <si>
    <t>21 2712-4665</t>
  </si>
  <si>
    <t>MARCMATTHIESSEN@HOTMAIL.COM</t>
  </si>
  <si>
    <t>RUA AIRES DE SALDANHA,60</t>
  </si>
  <si>
    <t>AIRES DE SALDANHA</t>
  </si>
  <si>
    <t>APT 601</t>
  </si>
  <si>
    <t>COPACABANA</t>
  </si>
  <si>
    <t>22060-030</t>
  </si>
  <si>
    <t>METLIFE PLANOS ODONTOLOGICOS LTDA</t>
  </si>
  <si>
    <t>03.273.825/0001-78</t>
  </si>
  <si>
    <t>Beneficio funcionário</t>
  </si>
  <si>
    <t>POSTO DE COMBUSTIVEIS</t>
  </si>
  <si>
    <t>12.561.113/0002-26</t>
  </si>
  <si>
    <t>(22)2725-0878</t>
  </si>
  <si>
    <t>fiscal2@fvsolucoes.com.br</t>
  </si>
  <si>
    <t>DOUTOR LACERDA SOBRINHO</t>
  </si>
  <si>
    <t>centro</t>
  </si>
  <si>
    <t>48.588.746.0001-94</t>
  </si>
  <si>
    <t>2216-9900</t>
  </si>
  <si>
    <t>legalizacao@asse.com.br</t>
  </si>
  <si>
    <t xml:space="preserve">PRÇ EUNEGIO JARDIM, 35 </t>
  </si>
  <si>
    <t>PRAÇA</t>
  </si>
  <si>
    <t>EUNEGIO JARDIM</t>
  </si>
  <si>
    <t>APT 201</t>
  </si>
  <si>
    <t>22061-040</t>
  </si>
  <si>
    <t>PROTEUS SERVICOS DE SAUDE</t>
  </si>
  <si>
    <t>09.066.740/0001-03</t>
  </si>
  <si>
    <t>RAFAEL NUNES OLIVEIRA SOARES LTDA</t>
  </si>
  <si>
    <t>52.046.020/0001-05</t>
  </si>
  <si>
    <t>Rua Carime Mussi Barcelos, 269</t>
  </si>
  <si>
    <t>Carime Mussi Barcelos</t>
  </si>
  <si>
    <t>São Marcos</t>
  </si>
  <si>
    <t>27930-650</t>
  </si>
  <si>
    <t>41.418.793/0001-40</t>
  </si>
  <si>
    <t>21 981512023</t>
  </si>
  <si>
    <t>ricardofraga351@gmail.com</t>
  </si>
  <si>
    <t>Rua Marques de Paraná, 95</t>
  </si>
  <si>
    <t>Marques de Paraná</t>
  </si>
  <si>
    <t>APTO 102</t>
  </si>
  <si>
    <t>FLAMENGO</t>
  </si>
  <si>
    <t>22230-030</t>
  </si>
  <si>
    <t>23.569.033/0001-52</t>
  </si>
  <si>
    <t>98124-7034</t>
  </si>
  <si>
    <t>21 98124-7034</t>
  </si>
  <si>
    <t>MARCOS@IDEFIX.COM.BR</t>
  </si>
  <si>
    <t>RUA MARIA VICTORIA, MADRE 90, 202</t>
  </si>
  <si>
    <t>MARIA VICTORIA</t>
  </si>
  <si>
    <t>APTO 202</t>
  </si>
  <si>
    <t>CHARITAS</t>
  </si>
  <si>
    <t>24370-035</t>
  </si>
  <si>
    <t>NITEROI</t>
  </si>
  <si>
    <t>59.704.510/0030-27</t>
  </si>
  <si>
    <t>3544-7704</t>
  </si>
  <si>
    <t>21 3544-7704</t>
  </si>
  <si>
    <t>ELAINE.SILVA@TOLEDOBRASIL.COM.BR</t>
  </si>
  <si>
    <t>AVN TEIXEIRA DE CASTRO, 440</t>
  </si>
  <si>
    <t>TEIXEIRA DE CASTRO</t>
  </si>
  <si>
    <t>GALPÃO</t>
  </si>
  <si>
    <t>RAMOS</t>
  </si>
  <si>
    <t>21040-114</t>
  </si>
  <si>
    <t>ZURICH MINAS SEGUROS S.A</t>
  </si>
  <si>
    <t>17.197.385/0001-21</t>
  </si>
  <si>
    <t>D&amp;G ASSESSORIA DE CONTABILIDADE LTD</t>
  </si>
  <si>
    <t>23.643.959/0001-40</t>
  </si>
  <si>
    <t>99209-6981</t>
  </si>
  <si>
    <t>21 99209-698</t>
  </si>
  <si>
    <t>gleicilene.alopes@gmail.com</t>
  </si>
  <si>
    <t>Av. Prefeito Jorge Júlio Costa dos Santos, 1000</t>
  </si>
  <si>
    <t>Prefeito Jorge Júlio Costa dos Santos</t>
  </si>
  <si>
    <t>BLOCO 05 APTO 911</t>
  </si>
  <si>
    <t>26.130-010</t>
  </si>
  <si>
    <t>BELFORD ROXO</t>
  </si>
  <si>
    <t>ZARTEX COMERCIO E SERVICOS DE SINAL</t>
  </si>
  <si>
    <t>07.340.708/0001-30</t>
  </si>
  <si>
    <t>22 38246668</t>
  </si>
  <si>
    <t xml:space="preserve">RUA GIL VIEIRA LEITE, 980 </t>
  </si>
  <si>
    <t>GIL VIEIRA LEITE</t>
  </si>
  <si>
    <t>SÁ TINOCO</t>
  </si>
  <si>
    <t>28300-000</t>
  </si>
  <si>
    <t>ITAPERUNA</t>
  </si>
  <si>
    <t xml:space="preserve">FORNECEDOR CONCURSAIS E EXTRA CONCURSAIS </t>
  </si>
  <si>
    <t xml:space="preserve">SALDO FORNECEDOR CONCURSAIS QGC </t>
  </si>
  <si>
    <t>SALDO FORNECEDOR CONCURSAIS QGC EM DÓLAR</t>
  </si>
  <si>
    <t>SALDO FORNECEDOR CONCURSAIS QGC EM EURO</t>
  </si>
  <si>
    <t>Caixa Econômica Federal - CEF</t>
  </si>
  <si>
    <t>00.360.305/0001-04</t>
  </si>
  <si>
    <t>3521-8600</t>
  </si>
  <si>
    <t>thiago.paim@caixa.gov.br; antonio.silveira@caixa.gov.br; luis.romero@caixa.gov.br; antonio. silveira@caixa. gov.br</t>
  </si>
  <si>
    <t>Setor Bancário Sul</t>
  </si>
  <si>
    <t>Quadra 4</t>
  </si>
  <si>
    <t>Bloco A</t>
  </si>
  <si>
    <t>70092-900</t>
  </si>
  <si>
    <t>BANCO BTG PACTUAL S.A.</t>
  </si>
  <si>
    <t>30.306.294/0001-45</t>
  </si>
  <si>
    <t>3262-9757</t>
  </si>
  <si>
    <t>gustavo.Martinez@btgpactual.com</t>
  </si>
  <si>
    <t>Pr Botafogo</t>
  </si>
  <si>
    <t>Bloco ll Sal 501 Blc ll Sal 601</t>
  </si>
  <si>
    <t>22250-911</t>
  </si>
  <si>
    <t>Não consta no 1º QGC</t>
  </si>
  <si>
    <t>96468-0022</t>
  </si>
  <si>
    <t>Pr Botafogo 501 Bloco ll Sal 501 Blc ll Sal 601 Botafogo 22250-911 Rio de Janeiro Rio de Janeiro Rio de Janeiro Brasil</t>
  </si>
  <si>
    <t>Confissão de Divida referente a fiança do FMM em USD, FI158/12 - Comissões não pagas.Considerando d) CONTRATANTE e DEVEDOR SOLIDÁRIO confessam dever ao BANCO a Comissão Fiança Original no montante atualizado de R$ 9.028.759,32;</t>
  </si>
  <si>
    <t>Debênture</t>
  </si>
  <si>
    <t>BANCO VOTORANTIM S.A. / BANCO SANTANDER (BRASIL) S.A.</t>
  </si>
  <si>
    <t>OSXC11</t>
  </si>
  <si>
    <t>59.588.111/0001-03 (Votorantim) - 90.400.888/0001-42 (Santander)</t>
  </si>
  <si>
    <t>0800 772 8086 (Votorantim) 4004 3535 (Santander)</t>
  </si>
  <si>
    <t>marco.jesus@bancovotorantim.com.br; rodrigo.cuano@bancovotorantim.com.br; jose.salvini@bancovotorantim.com.br; adriana.vieira@bancovotorantim.com.br; rodrigo.pereira@bancovotorantim.com.br</t>
  </si>
  <si>
    <t>AVENIDA DAS NACOES UNIDAS 14171, TORRE A ANDAR 18 SÃO PAULO/SP (Votorantim)| AV PRES JUSCELINO KUBITSCHEK 2041 - SÃO PAULO/SP (Santander)</t>
  </si>
  <si>
    <t>OSXC21</t>
  </si>
  <si>
    <t>Debêntures subscritas pelos bancos Votorantim e Santander com créditos concursais</t>
  </si>
  <si>
    <t>PRUMO LOGISTICA S.A.</t>
  </si>
  <si>
    <t>OSXC31</t>
  </si>
  <si>
    <t>08.741.499/0001-08</t>
  </si>
  <si>
    <t>21 37258000</t>
  </si>
  <si>
    <t>flavio.valle@prumologistica.com.br; eugenio.figueiredo@prumologistica.com.br; diego.antunes@prumologistica.com.br</t>
  </si>
  <si>
    <t>R DO RUSSEL 804, 5 ANDAR - RIO DE JANEIRO/RJ</t>
  </si>
  <si>
    <t>OSXC41</t>
  </si>
  <si>
    <t>Debêntures subscritas pela Prumo com créditos concursais / extraconcursais</t>
  </si>
  <si>
    <t>BANCO SANTANDER (BRASIL) S.A.</t>
  </si>
  <si>
    <t>OSXC51</t>
  </si>
  <si>
    <t>4004 3535</t>
  </si>
  <si>
    <t>arcastel@santander.com.br; andrepcosta@santander.com.br; andrepcosta@santander.com.br</t>
  </si>
  <si>
    <t>AV PRES JUSCELINO KUBITSCHEK 2041 - SÃO PAULO/SP</t>
  </si>
  <si>
    <t>OSXC61</t>
  </si>
  <si>
    <t>Debêntures subscritas pelo Santander com créditos concursais</t>
  </si>
  <si>
    <t>DISTRIB.</t>
  </si>
  <si>
    <t>RECLAMADA</t>
  </si>
  <si>
    <t>PEDIDOS</t>
  </si>
  <si>
    <t>CÁLCULOS HOMOLOGADOS</t>
  </si>
  <si>
    <t>ANDAMENTO</t>
  </si>
  <si>
    <t>PROJEÇÃO</t>
  </si>
  <si>
    <t>0100836-90.2022.5.01.0281</t>
  </si>
  <si>
    <t>DEIVISON CRISPIM GOMES</t>
  </si>
  <si>
    <t>ANA LOURDES MENDES AROUCHE - OAB/RJ 205.638 (Tel: 22 99728-9557)</t>
  </si>
  <si>
    <t>METAL SCRAP COMERCIO DE RESIDUOS LTDA, GSA RENTAL ADMINISTRACAO E LOCACOES LTDA e OSX BRASIL AS</t>
  </si>
  <si>
    <t>Verbas recisórias e FGTS; danos morais; responsabilidade solidária/subsidiária da OSX</t>
  </si>
  <si>
    <t>não há</t>
  </si>
  <si>
    <t>Defesa apresentada em 12/12/2022 e audiência ainda não designada. Em 01/06/2023, despacho intimando as partes para manifestação sobre provas. Em 05/06 e 04/07, OSX e reclamante indicam que desejam produzir provas. Em 02/10/2023, aguardando audiência em 25/10/2023 às 8h45.</t>
  </si>
  <si>
    <t>Aguardando audiência. Projeção de execução a partir do 2º semestre de 2023, com o encerramento e/ou trânsito em julgado da Recuperação Judicial da OSX.</t>
  </si>
  <si>
    <t>0100867-10.2022.5.01.0282</t>
  </si>
  <si>
    <t>EDUARDO RODRIGUES PAULO</t>
  </si>
  <si>
    <t>Defesa apresentada em 16/03/23. Aguardando designação de audiência. Em 02/10/2023, tentativas de citação da MetalScrap.</t>
  </si>
  <si>
    <t xml:space="preserve">0100930-32.2022.5.01.0283 </t>
  </si>
  <si>
    <t>FABIANO ARANTES FERREIRA</t>
  </si>
  <si>
    <t>Aguardando audiência em 17/10/2023 às 8h45</t>
  </si>
  <si>
    <t>0100871-41.2022.5.01.0284</t>
  </si>
  <si>
    <t xml:space="preserve">JOHNATAN SANTOS XAVIER </t>
  </si>
  <si>
    <t>Audiência em 12/04/2023. Em 25/04/2023, sentença de parcial procedência, reconhecendo a OSX como subsidiária. Em 02/05/2022, OSX com ED (matéria de cálculo). Em 02/10/23, aguardando julgamento de ED.</t>
  </si>
  <si>
    <t>Fase recursal. Projeção de execução a partir do 2º semestre de 2023, com o encerramento e/ou trânsito em julgado da Recuperação Judicial da OSX.</t>
  </si>
  <si>
    <t>0100876-69.2022.5.01.0282</t>
  </si>
  <si>
    <t xml:space="preserve">JONILSON DA SILVA ALVES </t>
  </si>
  <si>
    <t>Defesa apresentada em 31/01/2023. Audiência realizada em 23/08/2023 e em 02/10/2023 aguardando publicação de sentença.</t>
  </si>
  <si>
    <t>0100875-84.2022.5.01.0282</t>
  </si>
  <si>
    <t>MATEUS RIBEIRO PAULO</t>
  </si>
  <si>
    <t>Em 15/02/23, OSX apresenta defesa. Em 03/04, aguardando designação de audiência. Em 02/10/2023, aguardando intimação da metalscrap.</t>
  </si>
  <si>
    <t>0100828-16.2022.5.01.0281</t>
  </si>
  <si>
    <t>RAIAN FONSECA FERREIRA</t>
  </si>
  <si>
    <t>Em 12/12, apresentação de defesa e audiência ainda não designada. Aguardando audiência de 10/10/2023.</t>
  </si>
  <si>
    <t>0100891-35.2022.5.01.0283</t>
  </si>
  <si>
    <t xml:space="preserve">RANDOFFO NASCIMENTO RAMOS GUILHERME </t>
  </si>
  <si>
    <t>Defesa apresentada em 01/02/2023 e nova Audiencia designada para 11/10/2023.</t>
  </si>
  <si>
    <t>0100500-52.2023.5.01.0281</t>
  </si>
  <si>
    <t>RENATO MANHES EMÍLIO</t>
  </si>
  <si>
    <t>Aguardando audiência em 22/11/2023</t>
  </si>
  <si>
    <t>0100900-94.2022.5.01.0283</t>
  </si>
  <si>
    <t>TALLES CORREA TAVARES</t>
  </si>
  <si>
    <t>Audiência UNA realizada em 27/09/2023. Razões finais pela OSX em 27/09/2023. Em 02/10/2023, aguardando sentença.</t>
  </si>
  <si>
    <t>0101780-96.2016.5.01.0283</t>
  </si>
  <si>
    <t>ROBERTO MAKOTO TOMYOSHI</t>
  </si>
  <si>
    <t>JOÃO INÁCIO CORDEIRO - OAB/PR 21.462 Telefone 21-25331820</t>
  </si>
  <si>
    <t>OSX BRASIL S/A;  OSX CONSTRUÇÃO NAVAL S/A; INTEGRA OFFSHORE LTDA</t>
  </si>
  <si>
    <t>Reconhecimento do grupo econômico e condenação solidária das reclamadas; nulidade do contrato de trabalho; pagamentos de todas as verbas decorrentes do período de 01/out/2010 até 31/maio/2014; FGTS; multas referentes aos artigos 467 e 477 da CLT; férias em dobro; premio extra do Bônus de Retenção; danos materiais e morais.</t>
  </si>
  <si>
    <t>Audiência inicial designada para 15/09/2016 às 13:20. Realizada audiência inicial, partes presentes e assistidas, as rés declararam execeção de competência em razão do lugar, tendo em vista que a prestação de serviços ocorreu no Rio de Janeiro. Exceção de competência acolhida, foi determinada a remessa dos autos para qualquer uma das varas de Campos de Goytacazes. Processo distribuído para a 3ª VT/CG - RJ. Audiência una designada para o dia 24/01/2017 às 13:20. Foram apresentadas as defesas e foi concedido prazo para que o reclamante se manifeste. Após o prazo, os autos irão à conclusão para que o juízo aprecie as preliminares. O feito ficou adiado sine die. Audiência una marcada para o dia 24/05/2017 às 10:40. Em audiência, partes presentes concedido prazo para manifestações, encerrada audiência. Em 11/07/2017, audiência para o dia 21/09/2017 às 15:10. Em audiência, Partes presentes colhido apenas o depoimento pessoal do Autor. Marcada leitura de sentença para o dia 04/10/2017. Em 26/10/2017, Proferida sentença procedente em parte nos autos. Em 06/11/2017, OSX com Embargos de declaração. Em 06/11/2017, Integra com Embargos de declaração. Em 13/11/2017, Reclamante com contrarrazões. Em 10/01/2018, não acolhidos os Embargos de declaração opostos. Em 02/02/2018, Integra com Recurso Ordináiro. Em 15/02/2018, OSX com Recurso ordinário. Em 19/02/2018, recebidos os Recursos ordinários, aos recorridos. Em 14/03/2018, Reclamante com contrarrazões. Em 20/03/2018, Reclamante com requerimento de execução provisória, juntando liquidação do julgado no importe de R$ 1.256.434,28. Em 28/06/2018, conhecidos os recursos interpostos, provido parcialmente aos recursos das reclamadas para excluir da condenação o pagamento de férias vencidas em dobro. Em 06/07/2018, OSX com Embargos de declaração. Em 09/07/2018, Integral com Embargos de declaração. Em 09/07/2018, Reclamante com Embargos de declaração. Em 03/08/2018, notificação aos Embargados apresentarem manifestação. Em 16/08/2018, OSX com manifestação sobre os Embargos opostos. Em 04/12/2018, foi lavrado acórdão que  acolheu o recurso do reclamante e da 1ª e 2ª Reclamadas para sanar a omissão apontada, e integrar a fundamentação, quanto ao tópico bônus de retenção, " Nego provimento". Dar parcial provimento ao recurso da 3ª Reclamada para sanar a omissão ora apontada, e integrar a fundamentação do v. acórdão e na certidão de julgamento,  que na fase de liquidação de sentença, devem ser deduzidos os valores pagos a título idêntico ao Reclamante, sob pena de configuração enriquecimento ilícito. Em 19/12/2018, Integral com Recurso de Revista. Em 21/12/2018, OSX com Recurso de Revista. Em 31/01/2019, remessa ao CARC. Em 20/03/2019, decisão negando seguimento ao recurso de revista da OSX. Em 01/07/2019, não admitidos os recursos de revista das reclamadas OSX e Offshore. Em 16/07/2019, OSX com agravo de instrumento. Em 22/09/2019, mantido o despacho anterior. Em 01/11/2019, reclamante com contrarrazões. Em 23/03/2020, recebidos os autos no TST. Em 17/03/2021, reclamante pedindo prioridade. Aguardando julgamento.  Em 06/07/20 sem alterações. Em 26/07/2021, sem alterações. Em 05/09/2021, sem alteração. Em 05/11/2021, negado provimento ao AI. Em 06/01/2022, aguardando retorno de ofício da CEF quanto ao extrato de FGTS do autor. Em 07/02/2022, prazo para OSX impugnar cálculo obreiro. Em 17/02/2022, OSX e Mendes Junior com impugnação. Em 07/03/2022, promoção da contadoria acatando cálculos da Mendes Junior. Em 24/03/2022, AP do Reclamante. Em 08/04/2022, OSX com contraminuta. Em 18/08/2022, recebidos os autos para incluir em pauta. Em 21/10/22, TRT junta certidão de julgamento dando parcial provimento para que seja aplicado, em relação à fase processual, juros de mora de 1% ao mês e correção monetária pela aplicação da taxa SELIC. Já na fase pré-processual, deve ser aplicado o IPCA-E. Em 08/11/22, Acórdão publicado. Em 31/03/2023, Acórdão de ED da Integra Offshore acolhendo para excluir os juros de mora. Em 14/07/2023, Mendes Junior com AIRR. Em 02/10/2023, aguardando decisões sobre recurso da co-ré.</t>
  </si>
  <si>
    <t>Possibilidade de execução a partir de 2023, com o encerramento e/ou trânsito em julgado da Recuperação Judicial da OSX.</t>
  </si>
  <si>
    <t>0001168-64.2013.5.01.0281</t>
  </si>
  <si>
    <t>JOÃO CARLOS CARVALHO DOS SANTOS</t>
  </si>
  <si>
    <t xml:space="preserve"> JANAINA ALVES DA COSTA - OAB: RJ117615</t>
  </si>
  <si>
    <t>JCON INDÚSTRIA E COMÉRCIO DE CONSTRUÇÃO LTDA; OSX BRASIL S/A</t>
  </si>
  <si>
    <t>Gratuidade de Justiça; tutela antecipada; danos morais; pagamento de dois meses de salário, acrescidos de reflexos; honorários advocatícios.</t>
  </si>
  <si>
    <r>
      <t xml:space="preserve">Em 24/06/2014, apresentada exceção de incompetência e adiado o feito sine die para sentença. Em 07/07/2014, autos remetidos para a 1ª Vara do trabalho de Itaguaí. Em 04/11/2014, autos remetidos à 1ª Vara do trabalho de Campos dos Goytacazes. Em 14/11/2014, </t>
    </r>
    <r>
      <rPr>
        <b/>
        <sz val="11"/>
        <color indexed="8"/>
        <rFont val="Calibri"/>
        <family val="2"/>
      </rPr>
      <t>ação julgada procedente em parte.</t>
    </r>
    <r>
      <rPr>
        <sz val="11"/>
        <color indexed="8"/>
        <rFont val="Calibri"/>
        <family val="2"/>
      </rPr>
      <t xml:space="preserve"> Em 21/11/2014, OSX opôs embargos de declaração. Em 25/11/2014, interposto recurso ordinário pela ICEC Industria de Construção. Em 30/01/2015, não acolhidos os embargos de declaração opostos pela OSX. Em 10/02/2015, OSX interpôs recurso ordinário. Em 27/02/2015, publicação ao recorrido reclamante. Dê-se ciência ao primeiro réu do recurso ordinário. Em 16/10/2015, publicação ao recorrido reclamante. Dê-se ciência ainda a segunda reclamada do recurso ordinário interposto. Em 01/03/2016, remetidos os autos à(ao) Coordenadoria de Feitos de 2ª Instância. Em 08/03/2016, remetidos os autos à(ao) Gab Des José Antonio Piton para relatar. Autos remetidos para 2ª Turma em 13/05/2016. Autos no Gabinete desde 12/07/2016. Em 25/07/2016 processo suspenso por depender de outra causa. Em 10/10/2016, autos remetidos a Assessoria de Revista. Em 10/11/2016, publicada notificação informando acerca do indeferimento do recurso de revista interposto pela OSX. Em 02/12/2016, protocolada petição da OSX apresentando AIRR. Intimados os agravados para contraminutarem o Agravo de Instrumento e contra-arrazoarem o Recurso de Revista conforme a INº 16 do TST. Em 08/03/2017, intimação ao Reclamante e 1ª Reclamada apresentarem CMAI e CRRR. Aguardando julgamento de recurso.  Em 18/12/2018, autos remetidos ao TST. Em 29/01/2019, remetidos os autos à Vara de Campos dos Goytacazes. Em 18/02/2019, Recebidos os autos pelo(a) 1a Vara do Trabalho de Campos dos Goytacazes. Em 30/04/2019, proferida decisão negando provimento ao agravo de instrumento. (não iremos recorrer). Em 27/05/2019, recebidos os autos. Em 23/07/2019, liquidação iniciada. Em 03/09/2019, OSX com apresentação de cálculos. ICEC com apresentação de cálculos. Em 10/09/2019, autos remetidos à contadoria. Em 29/10/2019, homologada a liquidação. Em 04/11/2019, expedido alvará. Em 22/11/2019, publicada a expedição de alvará e homologação de cálculos. Em 14/01/2020, devolução de mandado negativo. Em 04/09/2020, aberta a liquidação no meio eletrônico. Em 16/09/2020, feito sobrestado. Em 03/12/2020, encerrado o sobrestamento e deteriminada a intimação do reclamante para que dê andamento ao feito, tendo em vista a inércia da 1ª ré.  Em 18/12/2020, autor solicitando a devolução do prazo para o cumprimento do despacho anterior, porem, requer que o mesmo só seja iniciado quando as varas voltarem o seu funcionamento presencial, tendo em vista a necessidade de acesso aos autos. Em 03/02/2021, decisão concedendo prazo de 10 dias a partir do retorno das atividades presenciais. Em 23/02/2021, autor pedindo a juntada de peças fisicas aos autos eletronicos para que seja possível a realização dos calculos. Em 24/02/2021, despacho determinando que a secretaria avalie a possibilidade. Em 25/02/2021, peças anexadas ao Pje com o intuito de possibilitar a realização dos calculos. Em 22/03/2021, suspenso o processo por execução frustrada. Em 02/10/2023, sem alteração.</t>
    </r>
  </si>
  <si>
    <t xml:space="preserve">Execução que ficará suspensa até o trânsito em julgado e/ou encerramento da Recuperação Judicial. Após, possibilidade de imediata retomada dos atos constritivos. </t>
  </si>
  <si>
    <t>0100298-09.2022.5.01.0282</t>
  </si>
  <si>
    <t>JOHNATAN MOTA RIBEIRO</t>
  </si>
  <si>
    <t>ANDERSON BRUNO MOREIRA DE MORAES -  OAB/RJ 157.979 Telefone 22-30122000</t>
  </si>
  <si>
    <t>METAL SCRAP COMERCIO DE RESIDUOS LTDA; S7 EMPREENDIMENTOS E PARTICIPAÇOES LTDA; S8 EMPREENDIMENTOS E PARTICIPAÇÕES LTDA; GMA GESTAO DE PARTIPAÇÕES EIRELI; OSX CN</t>
  </si>
  <si>
    <t>Distribuida em 06/05/2022. Decisão indeferindo a tutela antecipada em 10/05/2022 e intimando as rés para ciência. OSX citada em 30/05/2022. Em 03/06/2022, Autor com emenda à inicial incluindo outras rés e dano moral. Alteração do valor da causa. Em 18/06/22, OSX apresenta defesa. Em 03/03/2023, intimação para 1ª ré juntar procuração. Em 02/10/23, aguardando intimação das demais rés.</t>
  </si>
  <si>
    <t>0100746-82.2022.5.01.0281</t>
  </si>
  <si>
    <t>VICTOR HUGO OLIVEIRA DOS SANTOS</t>
  </si>
  <si>
    <t>Verbas recisórias e FGTS; responsabilidade solidária/subsidiária da OSX</t>
  </si>
  <si>
    <t>Defesa em 29/11/2022. Em 17/01/2023, OSX indica provas a produzir. Em 30/06/2023, realizada audiencia. Em 03/07/2023, OSX com razões finais. Em 23/08/2023, sentença excluindo a OSX. Em 31/08/2023, autor com RO. Em 04/09/2023, aguardando intimação para CRRO. Em 29/09/2023, OSX com CRRO. Em 02/10/2023, aguardando processamento do AP.</t>
  </si>
  <si>
    <t>0002291-94.2013.5.01.0282</t>
  </si>
  <si>
    <t>ALEXANDRE SCHWENCK</t>
  </si>
  <si>
    <t>MAURO DE FREITAS BASTOS - OAB/RJ 43.755 Telefones: (22) 2734-5511 / 2734-4251</t>
  </si>
  <si>
    <t>OSX CONSTRUÇÃO NAVAL S/A</t>
  </si>
  <si>
    <t>Continuidade da relação laboral até 03/05/2013; aviso prévio; adicional de transferência; horas in itinere; ticket refeiçao após 10.2012; danos morais e perda de uma chance; honorários advocatícios.</t>
  </si>
  <si>
    <t>Audiência inicial e defesa em 29/01/2014. Em 24/07/2014, os pedidos foram julgados parcialmente procedentes. A reconvenção apresentada pela OSX foi julgada improcedente. Em 27/08/2014, Reclamante opôs embargos de declaração. Em 01/09/2014, a reclamada opôs embargos de declaração. Em 15/07/2015, deu provimento ao Embargos de declaração fixando o valor das custas da reconvenção no importante de R$ 1.173,63. Em 14/08/2015, Reclamante interpôs Recurso Ordinário. Em 29/06/2016, publicado acórdão de RO o qual foi dado parcial provimento ao Recurso do Reclamante para acrescer na condenação o pagamento de FGTS. Improvido o recurso da OSX. Em 16/09/2016, protocolada petição da OSX apresentando Recurso de Revista. Em 04/04/2017, não admitido os RRs. Em 23/05/2017, Reclamante com AI. Em 30/05/2017, OSX com AI. Em 11/11/2019, autos remetidos ao TST. Em 29/11/2019, autos conclusos. Em 05/02/2020, decisão negando seguimento ao agravo. Em 17/02/2020, OSX com Agravo Interno. Em 18/02/2022, Conclusos para voto/decisão (Gabinete da Ministra Maria Cristina Irigoyen Peduzzi). Em 02/10/2023, sem alteração.</t>
  </si>
  <si>
    <t>Pendente de julgamento no TST (conhecimento). Possibilidade de execução a partir de 2023, com o encerramento e/ou trânsito em julgado da Recuperação Judicial da OSX.</t>
  </si>
  <si>
    <t>0100270-54.2016.5.01.0281</t>
  </si>
  <si>
    <t>CARLOS ALBERTO MACHADO DA SILVA</t>
  </si>
  <si>
    <t>TIAGO LISBOA TELLES FERREIRA – OAB/RJ 123.264 
    RODRIGO AZEVEDO CALDAS – OAB/RJ 117.634  Telefone: 22 2724-1241</t>
  </si>
  <si>
    <t xml:space="preserve">Horas extras das horas in itinere e integração; reconhecimento da demissão sem justa causa; pagamento de indenização referente à ilegal demissão em função da  estabilidade de cipeiro; entrega das guias para o recebimento do saldo do depósito na conta vinculada do FGTS, devendo a empresa responsabilizar-se pela integralização dos depósitos, inclusive a multa de 40%; multa do artigo 467 da CLT; danos morais.
</t>
  </si>
  <si>
    <t>Audiência inicial  designada para 10/05/2016 às 10:00. Realizada audiência inicial, defesa juntada aos autos. Foi designada audiência de instrução para o dia 05/07/2016 às 14h45. Publicado despacho em 06/06/2016, informando acerca do deferimento da expedição da CPI, sendo determinado o feito retirado de pauta. Após a apresentação de quesitos, expeça-se a Carta Precatória Inquiritória. Em 21/06/2016, protocolada petição da OSX, dispensando a apresentação de quesitos. Em 21/07/2016, publicado despacho informando acerca da expedição de Carta Precatória inquiritória. Em 28/09/2016, protocolada CPI. Em 14/10/2016, carta precatória distribuída sob o nº 0001618-71.2016.5.07.0010. Audiência para oitiva de testemunha designada para o dia 31/05/2017 às 09:20. Oitiva de testemunha realizada nos autos da Carta precatória, sendo a mesma remetida ao juízo de origem. Em 12/06/2017, juízo determinando inclusão do feito em pauta de audiências. Em 13/06/2017, OSX requerendo oitiva de testemunha através de CPI. Em 22/07/2017, despacho retirando o feito de pauta de audiências e determinando expedido de CPI para oitiva de testemunha. Distribuída CPI nº 0101763-46.2017.5.01.0244 designada oitiva para o dia 06/03/2018 às 09:00. Em audiência, efetuada oitiva de testemunha. Oitiva encerrada. Em audiência, partes presentes, colhido depoimento pessoal do Reclamante. Em 26/05/2018, proferida sentença procedente em parte nos autos. Em 12/06/2018, OSX com Recurso Ordinário. Em 28/01/2019, juntada petição do advogado da reclamante acerca de novo substabelecimento e contrato de honorários. Em 18/02/2019, certidão de admissibilidade do recurso ordinário da OSX. Em 08/03/2019, petição do reclamante acerca de honorários. Em 08/03/2019, contrarrazões da reclamante ao recurso ordinário. Em 13/03/2019, aguardando julgamento. Em 19/03/2019, decisão deixando de apreciar a petição do reclamante acerca dos honorários tendo em vista que será analisado em momento oportuno. Em 21/03/2019, remetidos os autos para o órgão jurisdicional competente para processar recurso. Autos conclusos para julgamento. Incluído o processo em pauta (23/07/2019, 10:00:00, Sala 1Des. Mario Sergio 23-07-19). Em 25/07/2019, Recurso Ordinário da OSX conhecido e provido em partes para aplicar o índice TRD para os débitos devidos até 24/03/2015 e após o IPCA-E. Em 06/09/2019, acórdão publicado. Em 10/09/2019, OSX com embargos de declaração. Em 20/09/2019, autos conclusos. Em 04/10/2019, Incluído o processo em pauta (15/10/2019, 10:00:00, Sala 4 - Em Mesa - 15-10-19). Em 16/10/2019, acórdão conhecendo e no mérito negando provimento aos embargos opostos. Em 25/10/2019, OSX com recurso de revista. Em 28/01/2020, remessa à CARC. Em 02/03/2020, admitido o Recurso de Revista da OSX. Em 29/05/2020, reclamante manifestando sua concordância com o pleito da reclamada no Recurso de Revista, com a finalidade de que os autos retornem à vara de origem para que inicie a fase de liquidação. Em 23/06/2020, OSX reiterando seu Recurso de Revista. Aguardando julgamento. 07/05/2021, Conclusos para voto/decisão (Gabinete da Desembargadora Convocada Tereza Aparecida Asta Gemignani). Em 17/02/2022, Conclusos para voto/decisão (Gabinete do Desembargador Convocado João Pedro Silvestrin). Em 04/04/2022, sem alteração. Em 20/04/2022, conhecido e provido o recurso em parte. Em 13/05/2022, trânsito em julgado. Em 02/06/2022, decisao homologando os cálculos da Exprovas e intimando a OSX para pagar ou garantir a execução. Em 03/06/2022, OSX com EE informando da manutenção da RJ e impossibilidade de atos constritivos. Em 04/07/2022, aguardando CMEEX do autor. Em 05/07/2022, autor com CMEEx. Em 05/08/2022, sem alteração. Em 02/09/2022, prazo para OSX informar situação da RJ. Em 19/09/2022, OSX informa ausência de trânsito em julgado da RJ. Em 29/09/2022 juízo despacha pedindo a transferência dos valores bloqueados na ExProvas 0100374-07.2020.5.01.0281- id 75be660 para estes autos e manda oficiar o juízo empresarial para esclarecer se os créditos trabalhistas estão vinculados ao referido Juízo. Em 13/02/2023, juízo intima partes para, em 30 dias, falarem sobre a execução. Em 03/04/2023, OSX informa status da RJ. Em 02/05/2023, juiz intima autor para ciência. Em 30/06/2023, juiz toma ciência de que os créditos trabalhistas estão fora da RJ e expede despacho determinando a citação da OSX para pagamento do saldo remanescente. Em 13/06/2023, liberação de alvarás ao autor e advogado - 110.442,42. Em 03/07/2023, intimação para o autor dar prosseguimento ao feito pela diferença. Em 26/07/2023, sobrestamento do feito por ausência de manifestação do autor. Em 02/10/2023, sem alteração.</t>
  </si>
  <si>
    <t>0011056-80.2015.5.01.0283</t>
  </si>
  <si>
    <t xml:space="preserve">DILMAR FREITAS MELO </t>
  </si>
  <si>
    <t>SEBASTIÃO FIORETTI - OAB/RJ 28.675 Telefone: 21 25324339</t>
  </si>
  <si>
    <t>Anotação na CTPS para retificação da data da rescisão para 31/12/2015; verbas contratuais do periodo da estabilidade da CIPA (05/03/2015 a 31/12/2015); bônus; danos morais; horas extras; pagamento do ticket refeição e vale alimentação do periodo estabilitário; honorários advocatícios.</t>
  </si>
  <si>
    <t>Designada audiência una para o dia 06/10/2015 às 14:00. Audiência una realizada dia 06/10/2015, contestado o feito, designada audiência de instrução para o dia 09/12/2015 às 11:15. Audiência de instrução realizada dia 09/12/2015, presente as partes, conciliação rejeitada, autos conclusos para sentença. Em 13/12/2015, julgado procedentes em parte os pedidos. Em 07/01/2016, Reclamante opôs Embargos de Declaração. Em 25/01/2016, OSX interpôs Recurso Odinário. Em 16/02/2016, não acolhido os Embargos de Declaração do reclamante. Em 24/02/2016, reclamante interpôs Recurso de Ordinário. Em 25/02/2016, OGX apresentou manifestação reiterando Recurso Ordinário. Em 21/03/2016, OSX apresentou contrarrazões. Em 21/06/2016, publicado acórdão de Recurso Ordinário, o qual fora dado parcial provimento ao recurso da reclamada, para excluir da condenação o pagamento de honorários advocatícios. Parcial provimento ao recurso do reclamante, para a reclamada retificar a CTPS do reclamante, bem como todas as parcelas devidas. Em julgamento realizado no dia 25/01/2017, a Turma rejeitou a nossa preliminar de Dialeticidade suscitada em contrarrazões, bem como deu parcial provimento ao nosso Recurso para excluir da condenação a horas in itinere antes de 01/08/2012 e deu parcial provimento ao Recurso do autor para deferir a estabilidade no emprego tendo em vista que entendeu que o autor foi eleito presidente na CIPA, deferiu ainda o bônus e dano moral no valor de R$ 30.000,00. Opostos embargos de declaração pela OSX CN em 21/02/2017. Em 05/04/2017, incluído na pauta de julgamento do dia 26/04/2017 às 09:30. Acolhidos em parte os Embargos de Declaração de OSX. Em 02/06/2017, OSX com Recurso de Revista. Em 08/09/2017, remetidos autos a ARR. Em 09/10/2017, não admitido o Recurso de Revista. Em 13/12/2017, OSX com Agravo de Instrumento em Recurso de Revista. Em 20/03/2018, mantido o despacho, ao agravado. Em 12/04/2018, Reclamante com contrarrazões. Em 26/09/2018, autuado (TST). Em 23/11/2018, autos remetidos para Secretaria da 7ª Turma para publicar decisão monocrática (TST). Em 04/12/2018, publicada decisão que negou seguimento ao Agravo de Instrumento (TST). Em 03/12/2018, Negado seguimento ao recurso. Em 10/02/2019,certidão de trânsito em julgado. Em 04/04/2019, recebidos os autos para prosseguir. Em 08/04/2019, proferido despacho para que o autor venha com cálculos discriminados. Em 09/04/2019, expedido ofício para Caixa Econômica Federal (FGTS).  Em 26/04/2019, anexado extrato analítico da conta vinculada do FGTS em nome de Dilmar Freitas Melo. Em 29/04/2019, intimação para o autor apresentar seus cáclulos. Em 28/05/2019, reclamante com cálculos no valor de R$913.108,77. Em 27/06/2019, OSX com impugnação. Em 02/07/2019, despacho para o autor retificar seus cálculos conforme promoção da contadoria. Em 05/08/2019, reclamante com retificação de cálculos. Em 20/08/2019, OSX com impugnação aos cálculos, apresentando o valor de R$ 558.492,47. Em 21/08/2019, certidão da contadoria orientando que o autor retifique seus cálculos. Em 25/08/2019, despacho determinando que o autor siga a orientação da contadoria, retificando seus cálculos. Em 03/09/2019, manifestação da parte autora com os novos cálculos no valor de R$ 664.266,95. Em 16/09/2019, OSX com impugnação aos cálculos da reclamante e apresentando o seu no valor de R$ 575.410,63. Em 17/09/2019, promoção da contadoria acerca dos calculos da OSX. Em 18/09/2019, despacho para que o autor proceda a retificação dos seus cáculos. Em 27/09/2019, autor com a retificação dos cálculos, apresentando o valor de R$ 662.604,31. Em 09/10/2019, OSX com impugnação e apresentação dos cálculos no total de R$ 654.038,62. Em 10/10/2019, certidão da contadoria apurando os cálculos em R$ 646.104,61‬. Em 14/10/2019, despacho para que as partes se manifestem em 8 dias sobre a promocação da conttadoria. Em 29/10/2019, reclamante com impugnação aos calculos da contadoria e mantendo o seu valor de R$ 662.604,31. Em 07/11/2019, certidão da contadoria com esclarecimentos acerca dos pontos impugnados. Despacho determinando vista à União para que impugne se assim desejar o valor de INSS. Em 15/12/2019, PGF requerendo vista dos autos. Em 17/12/2019, homologada a liquidação no valor de R$ 535.178,31 ao autor, R$ 29.459,45 ao INSS e 81.466,85 de honorários advocatícios. Em 28/01/2020, despacho reconsiderando a decisão, ante a recuperação judicial da ré e determinando a expedição de habilitação de crédito. Em 16/04/2020, OSX incluída no BNDT. Em 20/05/2020, ofício à 4ªVT informando que há nos autos depósitos recursais nos valores de R$ 8.184,00, R$ 17.919,26 e R$ 9.189,00. Em 07/12/2020, autor pedindo o levantamento dos depositos recursais existentes nos autos, bem como a intimação da OSX para o pagamento da execução. O autor também peticionou requerendo prioridade na tramitação por se tratar de pessoa idosa. Em 27/01/2021, OSX informando o interesse em composição amigável, pedindo portanto que o autor informe os dados para contato. Em 01/02/2021, tendo em vista a manifestação da OSX, o magistrado determinou a inclusão do feito em pauta virtual de conciliação. Em 05/02/2021, designada audiencia para 25/03/2021 às 14:00. Em 25/03/2021, audiencia designada, partes presentes e inconciliadas. Encerrada a audiência. Em 20/04/2021, OSX informando que a sentença proferida sobre sua recuperação judicial ainda não transitou em julgado. Em 06/05/2021, ofício à VE do RJ. Em 06/02/2022, sem alterações. Em 21/02/2022, juízo reenvia ofício à VE. Em 18/04/2022, reclamante requer liberação de alvará. Em 29/04/2022, juízo determina que se aguarde retorno dos ofícios. Em 07/11/2022, reiteração de ofício. Em 29/03/2023, juízo determina liberação dos valores ao autor. Em 05/05/2023, aguardando confirmação do recebimento do crédito dos depósitos recursais. Em 17/05/2023, juiz intima OSX para falar sobre RJ. Em 24/05/2023, manifestação da OSX. Em 29/05/2023, juiz determina suspensão da ação por 60 dias. Em 05/09/2023, autor requer o prosseguimento em face da OSX. Em 21/09/2023, juiz determina sisbajud. Em 22/09/2023, OSX informa impossibilidade de constrição. Em 27/09/2023, juiz reitera que prosseguirá a execução. Em 01/10/2023, OSX com Agravo de Petição (paralelamente, corre Mandado de Segurança no TRT1).</t>
  </si>
  <si>
    <t>0011187-58.2015.5.01.0282</t>
  </si>
  <si>
    <t>GUILHERMO ALEJANDRO SEPULVEDA FLORES</t>
  </si>
  <si>
    <t>MARCELO DE ALMEIDA PEREIRA - OAB/SP 199.437  Telefone 	(22) 2734-1305</t>
  </si>
  <si>
    <t>Horas in itinere; auxílio mobilização; honorários advocatícios.</t>
  </si>
  <si>
    <t>Audiência una designada para 09/03/2016 às 10:45. Em 09/03/2016, realizada audiência, ausente o Autor, seu advogado a justificou pelo fato do Autor residir,  tualmente, em Santiago/Chile. Desta forma, entendeu a Juíza pelo deferimento do adiamento da audiência, sob os protestos da Reclamada. Redesignada nova audiência una para o dia 20/07/2016 às 14:40. Em 10/03/2016, OSX apresentou manifestação. Realizada audiência de instrução, colhidos depoimentos das partes. Quando do retorno da Carta Precatória, deferido prazo para apresentação de manifestações prazo comum de 10 dias, após conclusos para sentença. Em 31/08/2016, expedida Carta Precatória. Em 14/09/2016, decorrido o prazo da OSX. Em 11/11/2016, publicada notificação, informando acerca da oitiva de testemunha através de CP designada para o dia 30/05/2017 às 14h20. Realizada oitiva de testemunha nos autos da CP, remetidos os autos ao juízo de origem. Em 27/07/2017, Reclamante e OSX com razões finais. Em 02/11/2017, proferida sentença improcedente nos autos. Em 28/11/2017, Reclamante com Recurso Ordinário. Em 19/03/2018, recebido o Recurso Ordinário, ao recorrido. Em 02/04/2018, OSX com Contrarrazões. Em 21/06/2018, conhecido o recurso interposto provido em parte, para deferir as "horas in intinere", com adicional de 50% e reflexos postulados e excluir da condenação a multa por litigância de má-fé. Em 11/07/2018, OSX com Embargos de declaração. Em 20/09/2018, não acolhidos os embargos opostos. Em 04/10/2018, OSX com Recurso de Revista. Em 22/11/2018, proferida decisão que negou seguimento ao Recurso de Revista. Em 08/04/2019, publicada intimação da decisão que negou seguimento ao Recurso de Revista. Em 22/04/2019, OSX com agravo de instrumento em recurso de revista. Em 18/06/2019, despacho para contrarrazões e remessa ao TST. Em 02/10/2019, certidão de remessa ao TST. Em 21/10/2019, autos recebidos para apreciação. Em 27/02/2020, autos conclusos para votação. Aguardando julgamento. 25/03/2020, Conclusos para voto/decisão (Gabinete do Ministro Guilherme Augusto Caputo Bastos). Em 10/06/2021, negado provimento ao Recurso. Em 21/06/2021, OSX com Agravo Regimental. Em 08/07/2021, Contrarrazões do Reclamante. Em 07/01/2022, Remetidos os Autos para Secretaria da 2ª Turma para redistribuir. 04/02/2022 Incluído em pauta o processo para o julgamento em Sessao Telepresencial. Em 18/02/2022, negado provimento ao AI com multa. Em 30/03/2022, Reclamante apresenta cálculos. Em 25/04/2022, OSX com impugnação aos cálculos. Em 10/05/2022, homologação dos cálculos. Em 26/05/2022, OSX com EE sobre RJ e sobre os cálculos. Em 16/08/2022, acolhe parcialmente o EEX na OSX quanto à suspensão da execução ante a RJ. Em 17/11/2022, Reclamante alega o fim da RJ e requer prosseguimento. Em 17/01/2023, OSX explique que a RJ persiste. Em 31/01/2023, juiz despacha determinando que o autor comprove o encerramento definitivo da RJ. Em 02/10/2023, sem alteração.</t>
  </si>
  <si>
    <t>0011055-95.2015.5.01.0283</t>
  </si>
  <si>
    <t xml:space="preserve">HELTON DUTRA GEAQUINTO </t>
  </si>
  <si>
    <t>Anotação na CTPS para retificação da data da rescisão para 31.12.2015; verbas contratuais do periodo da estabilidade da CIPA (07.03.2015 a 31.12.2015); bônus; danos morais; horas extras; pagamento do ticket refeição e vale alimentação do periodo estabilitário; honorários advocatícios.</t>
  </si>
  <si>
    <t xml:space="preserve">Designada audiência una para o dia 06/10/2015 às 13:50. Audiência una realizada dia 06/10/2015 às 13:50, contestado o feito, audiência designada para o dia 09/12/2015 às 11:00. Audiência de instrução realizada dia 09/12/2015, presente as partes, conciliação rejeitada, autos conclusos para sentença. Em 13/12/2015, julgado procedentes em parte os pedidos. Em 07/01/2016, Embargos de declaração oposto pelo Reclamante. Em 11/01/2016, despacho: aguarde-se o decurso do prazo da ré. Após, ao embargado/réu para manifestar-se sobre os embargos de declaração do autor. Em 25/01/2016. OSX Construção Naval interpôs Recurso Ordinário. Em 11/02/2016, OSX apresentou manifestação aos Embargos de Declaração. Em 21/02/2016, não acolhidos os Embargos de Declaração do Reclamante. Em 24/02/2016, Reclamante interpôs Recurso Ordinário. Em 03/03/2016, OSX  apresentou manifestação reiterando interposição do RO. Em 01/04/2015, certidão admissibilidade de RO's. Em 05/04/2016, aos recorridos/autor e réu, apresentarem contrarrazões. Publicado acórdão de Recurso Ordinário em 21/06/2016, o qual fora dado parcial provimento ao recurso do reclamante, condenando a reclamada a retificação de CTPS e pagar todas as diferenças devidas. Parcial provimento ao recurso da reclamada para excluir da condenação o pagamento de honorários advocatícios. Em 07/07/2016, protocolada petição da OSX apresentando Recurso de Revista. Protocolada contrarrazões do Reclamante em 01/08/2016. Autos remetidos à ARR. Em 04/04/2017, não admitido o Recurso de Revista da OSX. Em 11.05.2017, interposto AIRR pela OSX. Em 05/07/2017, Reclamante com contrarrazões. Aguardando julgamento de recurso no TST. Em 14/03/2018, negado provimento ao Agravo. Em 16/04/2018, certificado o trânsito em julgado. Em 18/06/2018, notificação as partes comparecerem a Vara do Trabalho no dia 05/07/2018 às 13:00 para anotação da CTPS, após apresente o Reclamante seus cálculos de liquidação. Em 17/07/2018, Reclamante com cálculos de liquidação. Em 23/08/2018, Contadoria com promoção informando cálculos incorretos. Em 24/08/2018, OSX com impugnação aos cálculos de liquidação. Em 12/09/2018, Reclamante com novos cálculos de liquidação. Em 21/09/2018, OSX com impugnação aos novos cálculos do reclamante. Em 27/09/2018, Contadoria com promoção informando cálculos incorretos. Em 28/09/2018, notificação ao Reclamante apresentar novos cálculos. Em 29/10/2018, Reclamante com novos cálculos de liquidação, no valor de R$ 296.160,42, atualizados até 31/10/2018. Em 26/11/2018, OSX impugnou os novos cálculos, apresentando o valor de R$ 257.836,13, atualizados até 31/10/2018. Em 28/11/2018, foi proferido despacho para que o Reclamante retifique seus novos cálculos. Em 13/12/2018, Notificação ao reclamante apresentar cálculos retificados. Em 28/01/2019, reclamante apresenta cálculos no valor de R$289.037,05. Em 11/02/2019, OSX apresenta impugnação aos calculos da exequente no valor de R$253.960,76. Em 12/02/2019, despacho remetendo o processo para a contadoria. Em 17/02/2019, promoção da contadoria com valor de R$ 265.045,67+INSS - R$ 23.991,37 -há depósito recursal comprovado nos autos. Em 11/03/2019, impugnação ao cálculos da OSX com planilha no valor de R$253.960,76.  Em 14/03/2019, transcorrido o prazo do autor.  Em 26/03/2019, proferido despacho deixando de acolher a impugnação da ré, tendo em vista que já superada, conforme promoção da contadoria. Vista para a União Federal.  Em 03/04/2019, manifestação da Fazenda Nacional para requerer que a intimação seja encaminhada à Procuradoria Federal, com a devolução do prazo para manifestação.  Em 15/04/2019, petição do reclamante com pedido de homologação de seus cálculos, bem como a penhora do depósito recursal. Em 08/05/2019, proferido despacho para notificar a União Federal corretamente, após a sua manifestação, vista às partes e após à homologação como já determinado em despacho do dia 26/03/2019.  Em 17/06/2019, decisão homologando os cálculos do autor, conferidos pela contadoria. Líquido ao reclamante: R$265.045,67 e INSS R$23.991,37. Em 03/07/2019, embargos à execução pela OSX. Em 05/08/2019, reclamante com impugnação aos embargos apresentados pela OSX. Em 13/08/2019, despacho determinando que a contadoria se manifeste quanto aos embargos opostos pela OSX e reconsiderando a determinação de reserva das custas. Em 15/08/2019, certidão da contadoria ratificando a promoção de 17/02/2019. Em 21/08/2019, sentença julgando improcedentes os embargos, determinando a habilitação do credito do autor, ofício ao juizo da recuperação judicial e a verificação da possibilidade de levantamento do alvará ao autor dos depósitos recursais. Em 04/09/2019, OSX com agravo de petição. Em 09/09/2019, certidão de admissibilidade do agravo de petição da OSX. Em 20/09/2019, reclamante com contraminuta. Em 23/09/2019, distribuído por dependência. Em 24/09/2019, certidão de redistribuição para a 6ª turma. Em 18/12/2019, recebidos os autos para incluir em pauta. Em 07/02/2020, Incluído o processo em pauta (18/02/2020, 10:00:00, ST6 - GERAL). Em 27/02/2020, conhecido e provido o recurso da OSX para declarar a nulidade da sentença por ausencia de fundamentação e o retorno dos autos para nova sentença. Em 18/03/2020, Recebidos os autos para prosseguir. Em 27/03/2020, certidão da contadoria, esclarecendo os pontos observados pela ré. Despacho determinando a intimação da ré para informar como chegou aos valores apontados. Em 03/04/2020, OSX informando o solicitado no despacho anterior. Em 30/04/2020,  Despacho determinando a intimação da ré para informar como chegou aos valores apontados. Em 11/05/2020, OSX com esclarecimentos. Em 12/05/2020, certidão da contadoria dando razao a ré. Em 14/05/2020, despacho determinando a retificação de calculos pelo autor. Em 22/05/2020, reclamante com apresentação de calculos no valor de R$ 288.851,13. Em 05/06/2020, OSX com apresentação de calculos no valor de R$ 213.578,75. Em 09/06/2020, certidão da contadoria dando por correto o calculo do autor. Em 06/07/2020, OSX informando que não se opõe a liberação do dep recursal para o autor. Em 29/07/2020, feito chamado a ordem para apreciação de embargos a execução. Em 31/07/2020, sentença julgando parcialmente procedente os embargos à execução da OSX. Em 13/08/2020, OSX com Agravo de Petição, apresentando calculos no valor de R$ 213.578,75. Em 09/09/2020, reclamante apresentando contraminuta ao agravo de petição. Em 10/09/2020, autos remetidos ao TRT para julgamento. Em 17/11/2020, Incluído em pauta o processo para julgamento na data de 27/11/2020 09:30. Em 08/01/2021, acórdão conhecendo o agravo da OSX e no mérito negando provimento. Em 05/02/2021, OSX com recurso de revista. Em  19/04/2021, Remessa à CARC. Em 05/06/2021 foi indeferido o recurso de revista da Osx. Em 11/07/2021, OSX com Agravo de instrumento. Em 01/09/2021, intimação Reclamante para contraminuta. Em 05/10/2021, sem alteração. Em 14/10/2021, remessa ao TST. Em 06/01/2022, Remetidos os Autos para Coordenadoria de Classificação, Autuação e Distribuição de Processos ( retorno do TRT com novo recurso ). Em 06/02/2022, sem alterações. Em 09/02/2022 , Conclusos para voto/decisão (Gabinete do Ministro Ives Gandra da Silva Martins Filho). Em 02/10/2023, sem alteração. </t>
  </si>
  <si>
    <t>Pendente de julgamento no TST (execução). Com a baixa, possibilidade de execução a partir de 2023, com o encerramento e/ou trânsito em julgado da Recuperação Judicial da OSX.</t>
  </si>
  <si>
    <t>0100852-85.2017.5.01.0033</t>
  </si>
  <si>
    <t>MARCELO SANTOS DE FRANCESCO</t>
  </si>
  <si>
    <t xml:space="preserve">  LUIZ EDMUNDO WIENSKOSKI - OAB: RJ98963 Telefone 21-25343709</t>
  </si>
  <si>
    <t>OSX SERVIÇOS OPERACIONAIS LTDA</t>
  </si>
  <si>
    <t>Adicional de periculosidade; Adicional de insalubridade; Horas extras "in intinere"; Horas extras e reflexos; bônus de 30% sobre remuneração; Dano moral; Diferenças salariais.</t>
  </si>
  <si>
    <t>Designada audiência para o dia 06/11/2017 às 08:35. Em audiência, partes presentes concedido prazo para apresentação de documentos pela Reclamada, audiência encerrada. Em 18/12/2017, OSX juntando documentos. Designada audiência para o dia 23/08/2018 às 09:30. Em audiência, partes presentes, deferida expedição de cartas precatórias devendo as partes qualificarem suas testemunhas, além de apresentarem quesitos. Deferida produção de prova pericial, cocedendo-se prazo para quesitos e indicação de assistente técnico. Adiado "sine die" para perícia. Em 10/09/2018, OSX com quesitos e indicação de assistente técnico. Em 10/09/2018, OSX com indicação de testemunhas. Em 11/10/2018, distribuída CPI sob o nº 0101110-84.2018.5.01.0284, designando oitiva de testemunha para o dia 30/01/2019 às 15:00. Em 30/10/2018, foi proferido despacho que acolheu a estimativa de honorários periciais em R$ 3.400,00. Em 31/01/2019, nova solicitação de carta precatoria (CPI). Em 05/02/2019, despacho para que a Secretaria envie a Petição Inicial e da Contestação para 4ª VT/Campos Goytacazes (id e4ccc14).  Em 08/02/2019, certidão informando que CP foi devolvida devidamente cumprida. Em 08/02/2019, cópia da ata de audiência de 30/01/2019 certificando que foi inquirida a testemunha da ré Jairo  Sampaio  Vianna  de  Aquino. Em 11/02/2019, chamado o feito a ordem para reconsiderar o despacho de id e4ccc14, expedindo CPI a uma das Varas de Vitória para oitiva da testemunha indicada no id 19a6a1b. Em 15/02/2019, expedida CPI sob nº  0000140-56.2019.5.17.0006 (oitiva designada para 27/03/2019 às 10:20 - 6ª Vara do Trabalho de Vitória). Em 11/03/2019, petição do perito nomeado informando que não tem como realizar qualquer trabalho fora da Cidade do Rio de Janeiro, por problemas particulares. Em 13/03/2019, conclusos os autos para despacho. Em 27/03/2019, ata da audiência depoimento da testemunha do reclamante em Vitoria (CPI 0000140-56.2019.5.17.0006).  Em 03/04/2019, aceite de encargo do novo perito, Leonardo Ananias Freitas dos Santos, honorários no valor de R$2.440,00.  Em 08/04/2019, despacho acolhendo os honorários do perito e intimando as partes para início da perícia. Em 08/04/2019, despacho para colher a estimativa de honorários do perito e iniciar a perícia. Em 15/04/2019, devolvida a carta precatória com ata de audiência da oitiva da testemunha do reclamante, gravados na pasta "gravação" no disco "I", bem como na  unidade  local. Em 15/04/2019, email ao perito para que entregue o laudo em 45 dias. Em 17/07/2019, despacho determinando a intimação do perito para informar quanto a conclusão da perícia em 10 dias. Em 22/07/2019, manifestação do perito, informando não ter como realizar a perícia sem o pagamento dos honorários periciais, ainda que de forma parcelada. Em 25/07/2019, despacho destituindo o perito antes nomeado e nomeando a perita Lucimar Cavalcanti. Em 22/09/2019, despacho determinando a renovação da notificação da perita. Em 24/10/2019, determinada a renovação da notificação. Certidão de envio de e-mail à perita. Em 14/11/2019, destituída a perita Luciamar e nomeado o perito Leandro Catão. Em 19/11/2019, manifestação do perito aceitando o encargo e solicitando esclarecimentos. Em 21/11/2019, despacho determinando a notificação das partes para que respondam aos questionamentos do perito. Em 26/11/2019, manifestação do reclamante acerca do solicitado. Em 29/11/2019, manofestação da OSX acerca do solicitado pelo perito. Em 03/12/2019, determinada a notificação do perito. Em 06/12/2019, manifestação do perito, informando que para o deslocamento até o local da diligência, precisará do adiantamento de R$ 1.000,00. Em 11/12/2019, determinada a notificação das partes. Manifestação do reclamante optando pela desistência da visita á Porto do Açu. Em 16/12/2019, OSX com manifestação quanto a realização da perícia em sua unidade que se encontra inativa. Em 17/01/2020, determinada a itimação do perito para que estime seus honorários. Em 28/01/2020, perito com apresentação de proposta de honorarios. Em 06/02/2020, OSX impugnando o valor dos honorários periciais. Em 10/02/2020, despacho mantendo os honorários fixados anteriormente. Em 14/02/2020, OSX pedindo expedição de CPI. Em 18/02/2020, indeferida a CPI. Em 19/02/2020, desginada pelo perito a data para a prícia 18/03/2020, às 15h00min. Em 05/03/2020, certidão com link para acesso às mídias da CPI realizada. Em 16/03/2020, OSX solicitando o cancelamento da perícia, tendo em vista a pandemia que assola o país. Em 17/03/2020, perito informando a data de 18/05/2020 às 10h para a designação de perícia. Deferido o adiamento conforme solicitado. Em 30/04/2020, perito pedindo o adiamento e para 01/06/2020. Despacho determinando ciencia as partes. Aguardando perícia. Em 26/05/2020, perito pedindo deferimento da realização de pericia virtual. Em 27/05/2020, desmarcada a diligência. Em 29/05/2020, reclamante recusando a realização da perícia virtual. Em 03/06/2020, OSX recusando a realização da perícia virtual. Em 20/07/2020, perito informando a data para perícia, qual seja, 28/08/2020 às 8:00h. Em 08/09/2020, perito com apresentação de laudo pericial. Em 14/09/2020, reclamante concordando com o laudo pericial, pedindo prosseguimento do feito. Em 24/09/2020, OSX impugnando o laudo pericial. Perito com esclarecimentos. Em 02/10/2020, OSX informando que pretende produzir prova oral e que se opõe a realização de audiencia virtual. Em 05/10/2020, reclamante pedindo o prosseguimento com a audiencia virtual. Em 06/10/2020, proferido despacho determinando a intimação da reclamada para dizer se ainda discorda com a realização de audiência virtual. Em 14/10/2020, petiçao da OSX discordando com a realização de audiência virtual. Em 17/12/2020, designada audiencia de encerramento de instrução para 22/02/2021 às 09:15. Em 22/02/2021, audiencia realizada, partes ionconciliadas. Razões finais por memoriais em 15 dias. Aguardando prolação de sentença. Em 31/05/2021, despacho determinando reabertura da instrução para oitiva do Reclamante. Designada audiência de instrução para 10/08/2021. Em 06/07/2021 sem alterações. Em 04/08/2021, aguardando audiência de instrução. Em 10/08/2021, audiência realizada. Em 06/01/2022, aguardando sentença. Em 04/02/2022, proferida sentença de parcial procedência. Em 07/03/2022, OSX com recurso ordinário. Reclamante com CRRO em 17/03/2022. Em 20/07/2022, TRT pede para OSX recolher depósito recursal. Em 02/08/2022, OSX junta as guias pagas. Em 21/09/2022, acórdão negando provimento ao RO da OSX. Em 05/10/22, aguardando baixa e início da liquidação. Em 26/10/2022, intimação para o autor apresentar cálculos de liquidação. Em 27/10/2022, cálculos do Reclamante de 1.176.154,65. Em 21/11/2022, OSX com impugnação. Em 30/11, remessa à contadoria. Em 23/02/23, certidão da contadoria concordando com cálculos da OSX, exceto com relação aos honorários. Em 02/03/23, impugnação do autor. Em 03/04/2023, homologados cálculos. Em 04/04/2023, autor com ISL. em 24/05/2023, resposta da OSX à ISL. Em 03/07/2023, aguardando julgamento. Em 12/07/2023, decisão que acolhe ISL parcialmente apenas para determinar intimação da União quanto ao INSS devido. Em 01/09/2023, impugnação da União quanto a apuração do INSS. Em 20/09/2023, autos remetidos à contadoria. Em 02/10/2023, aguardando decisão sobre impugnação.</t>
  </si>
  <si>
    <t>Início da liquidação. Possibilidade de execução a partir de 2023, com o encerramento e/ou trânsito em julgado da Recuperação Judicial da OSX.</t>
  </si>
  <si>
    <t>0010970-09.2015.5.01.0284</t>
  </si>
  <si>
    <t xml:space="preserve">NILSON ANDRÉ MANFREDI </t>
  </si>
  <si>
    <t xml:space="preserve"> JOANNA HELENA DA COSTA FELIX - OAB: RJ156367 Telefone 21 30524706</t>
  </si>
  <si>
    <t xml:space="preserve">Baixa na CTPS, Garantia ao emprego, pagamento de indenização referente a 28 meses de salário, pagamento a ajuda de custo, ressarcimento de gastos a título de aluguel, IPTU e condomínio enquanto o rte aguardava a rescisão, saldo de salário descontado indevidamente na rescisão. </t>
  </si>
  <si>
    <t>Audiência designada para o dia 17/09/2015 às 13:00. Audiência una realizada em 19/09/2015, conciliação rejeitada, audiência de instrução designada para o dia 10/11/2015 às 15:30. Audiência de instrução realizada dia 10/11/2015, conciliação rejeitada, designa-se para julgamento a data de 18/12/2015 às 17:09. Em 01/12/2015, conclusos os autos para julgamento. Em 21/12/2015, petição com manifestações pela OSX. Em 19/01/2016, prolatada sentença que julgou procedente em parte os pedido do reclamante. Total bruto da condenação: R$ 75.048,71. Em 28/01/2016, OSX opôs Embargo de Declaração. Publicada decisão de Embargos de Declaração em 13/05/2016, o qual fora dado parcial provimento para retificar o valor da condenação para R$ 49.770,25 (valor bruto da condenação) e ainda para a reclamada efetuar o pagamento da execução em 15 dias, sob pena de multa do artigo 475-J do CPC. Protocolamos petição em 23/05/2016 apresentando Recurso Ordinário. Em 07/06/2016, protocolada petição do reclamante apresentando recurso adesivo. Em 07/06/2016, reclamante apresentou contrarrazões ao nosso recurso. Em 21/06/2016, protocolada petição da OSX apresentando contrarrazões. Em 23/08/2018, conhecidos os recursos interpostos, negado provimento o recurso do Reclamante e provido em parte o recurso da Reclamada (OSX) para restringir a condenação ao pagamento da Target apenas ao ano de 2013, de forma proporcional. Em 31/08/2018, OSX com Embargos de declaração. Em 11/10/2018, não acolhidos os Embargos opostos. Em 01/11/2018, OSX com Recurso de Revista. Em 23/01/2019, negado seguimento ao Recurso de Revista. Em 10/05/2019, intimação da decisão que nega seguimento ao recurso. Em 08/08/2019, Recebidos os autos para iniciar a execução. Em 13/08/2019, à contadoria para atualização e adequação dos cálculos de liquidação da senteça nos termos do acórdão. Em 27/11/2019, certidão da contadoria atualizando os calculos para o total de R$ 40.242,24. Em 30/11/2019, reclamante requerendo a expedição de alvará referente ao depósito judicial, bem como a intimação da reclamada para pagar o valor da diferença. Em 12/12/2019, determinada a expedição do alvará, bem como a intimação da reclamada para o pagamento em 48h sob pena de penhora online. Em 16/12/2019, manifestação da OSX pedindo a reconsideração do despacho que determinou a intimação da OSX para pagamento, tendo em vista a recuperação judicial em andamento. Em 23/01/2020, determinado cumprimento da expedição de alvará e após, a intimação do reclamante para se manifestar sobre a petição da reclamada. Expedido o alvará. Em 13/02/2020, manifestação do reclamante pedindo a penhora em face da OSX. Em 28/02/2020, despacho determinando que a OSX junte a íntegra do deferimento de recuperação judicial. Em 10/03/2020, OSX juntando o deferimento da recuperação judicial e pedindo o prosseguimento na 3ª Vara Empresarial.  Em 24/03/2020, determinada a expedição de certidão de habilitação de créditos ao autor. Em 14/08/2020, certidão atualizando calculos para R$ 59.362,37. Em 17/09/2020, certidão de credito para habilitação no juizo falimentar. Em 14/10/2020, autos arquivados provisoriamente. Em 17/08/2023, despacho intimando autor para dar andamento. Em 28/08/2023, autor informa término da RJ e juiz profere despacho determinando atualização dos cálculos e intimação da OSX para pagamento. Em 30/08/2023, OSX requer a suspensão da execução. Em 01/09/2023, juiz defere e determina expedição de certidão de habilitação de créditos. Em 02/10/2023, sem alteração.</t>
  </si>
  <si>
    <t>0010838-58.2015.5.01.0281</t>
  </si>
  <si>
    <t xml:space="preserve">OSMAR BISPO DA SILVA </t>
  </si>
  <si>
    <t>Baixa na CTPS, Garantia ao emprego, pagamento de indenização referente a 28 meses de salário, pagamento a ajuda de custo, ressarcimento de gastos a título de aluguel, IPTU e condomínio enquanto o rte aguardava a rescisão, saldo de salário descontado indevidamente.</t>
  </si>
  <si>
    <t>Audiência designada para o dia 09/09/2015 às 09:05. Em audiência realizada no dia 09/09/2015, foi verificado que a reclamada não havia sido citada, motivo pelo qual adio o feito para 28/10/2015 às 14:25. Audiência inicial realizada dia 28/10/2015, conciliação recusada, adio o feito para 19/01/2016 às 14:10. Em 29/10/2015 audiência una designada para 19/01/2016 às 14:10. Em 19/01/2016, realizada audiência, foi defiro o prazo de 10 dias, no mesmo prazo, as partes deverão apresentar quesitos para formação de carta precatória requerida pelo autor, oportunidade  em que feito restou adiado para o dia 03/05/2016 às 10:05. Em 28/01/2016, OSX apresentou quesitos para CPI. Em 01/02/2016, reclamante apresentou Réplica  e quesitos. Em 11/05/2016, manifestação do reclamante, se reportando aos elementos da inicial, como forma de réplica. Publicado despacho em 09/06/2016 informando as partes acerca da audiência no juízo deprecante marcada para o dia 02/05/2017 às 11:20. Em 14/11/2016, emitida Carta Precatória. Audiência de instrução marcada para o dia 05/04/2017 às 09:55. Audiência redesignada para o dia 27/03/2017 às 09:50. Em 27/03/2017, audiência redesignada para o dia 31/05/2017 às 09:05. Em 25/05/2017, audiência de instrução cancelada. Em 18/10/2017, distribuída CP sob o nº 0101532-16.2017.5.01.0342 designando oitiva de testemunha para o dia 22/02/2018 às 11:20. Em audiência, colhido depoimento da testemunha. Audiência encerrada, devolvida CP ao juízo deprecante. Designada audiência para o dia 14/08/2018 às 10:30. Em audiência, partes presentes, colhido depoimento pessoal do reclamante. Em 12/09/2018, proferida sentença procedente em parte nos autos. Em 20/09/2018, OSX com Embargos de declaração. Em 06/11/2018, autos conclusos para embargos. Em 25/02/2019, proferida sentença negando provimento aos embargos da OSX. Em 13/03/2019, interposto Recurso Ordinário pela OSX. Em 02/04/2019, decisão recebendo o Recurso Ordinário e à recorrida para contrarrazões. Em 15/04/2019, reclamante com contrarrazões. Em 07/05/2019, recebidos os autos para incluir em pauta de julgamento. Incluído o processo em pauta (25/06/2019, 09:00:00, ICAF 9H). Em 03/07/2019, acórdão que dá parcial provimento para afastar a condenação com fulcro em target e para suprimir da sentença o tema correção monetária, deixando a definição para a fase de liquidação. Em 20/08/2019, certidão de trânsito em julgado. Em 05/09/2019, Iniciada a liquidação. Despacho determinando que as partes apresentem seus cálculos e estabelecendo o parametro a ser seguido. Em 16/09/2019, OSX com cálculos no valor de R$ 13.336,92. Em 17/12/2019, certidão da contadoria, atualizando os cálculos para R$ 14.165,75. Decisão homologando os calculos de acordo com a certidão da contadoria. Em 19/12/2019, OSX com manifestação pedindo a reconsideração do despacho que determinou o pagamento em 48h, tendo em vista sua atual condição de recuperação judicial. Em 13/02/2020, reclamante solicitando o prosseguimento com a penhora da executada. Em 17/03/2020, indeferida a solicitação do autor e determinada a expedição de certidão de habilitação de créditos. Em 07/08/2020, expedida a habilitação de credito no juizo falimentar. Em 27/10/2020, autos arquivados provisoriamente.  Em 12/05/2023, autor requer prosseguimento da execução. Em 05/06/2023, juízo intima OSX para que informe sobre RJ. Em 12/06/2023, OSX informa sobre RJ. Em 29/06/2023, juízo intima autor para vistas da manifestação da OSX. Em 14/08/2023, Reclamante requer prosseguimento. Em 31/08/2023, juiz determina atualização de cálculo e intimação da OSX. Em 04/09/2023, OSX requer suspensão da execução. Em 18/09/2023, juiz determina intimação do autor. Em 28/09/2023, autor requer execução da OSX. Em 02/10/2023, aguardando decisão.</t>
  </si>
  <si>
    <t>0100395-16.2016.5.01.0283</t>
  </si>
  <si>
    <t>PAULO ANTONIO SORANCE</t>
  </si>
  <si>
    <t xml:space="preserve"> MARCELO DE ALMEIDA PEREIRA - OAB: SP199437 Telefone 21-27341305</t>
  </si>
  <si>
    <t>Horas in itineres; auxilio mobilização, desmobilização; honorários advocatícios.</t>
  </si>
  <si>
    <t>Audiência una designada para 28/04/2016 às 09:40. Audiência redesignada para o dia 01/06/2016 às 10:30. Realizada audiência inicial, colhido depoimento do reclamante, que requereu oitiva de testemunha através de CPI, que fora deferido pelo juízo no prazo de 05 dias. Após o cumprimento da CP, feito adiado sine die para sentença. Em 06/06/2016, protocolada petição da OSX apresentando quesitos. Expedida CPI em 14/06/2016. Realizada oitiva através de CP em 11/08/2016, na qual fora colhido o depoimento da testemunha do reclamante. Autos remetidos ao juízo deprecante. Prolatada sentença em 30/08/2016, na qual os pedidos foram julgados procedentes em parte. Em 12/09/2016, protocolada petição da OSX apresentando Embargos de Declaração. Em 01/10/2016, publicada decisão de Embargos de Declaração, os quais foram julgados procedentes em parte para indeferir o pedido de litigância de má fé formulado em face do reclamante. Em 11/10/2016, protocolada petição da OSX apresentando Recurso Ordinário. Em 11/11/2016 protocolada petição do reclamante apresentando contrarrazões. Em 05/05/2017, conhecido o Recurso e negado provimento. Em 05/06/2017, OSX com Recurso de Revista. Em 26/09/2017, não admitido o Recurso de Revista. Em 13/10/2017, OSX com Agravo de Instrumento em Recurso de Revista. Em 22/11/2017, mantido o despacho, ao agravado. Em 26/01/2018, Reclamante com contrarrazões e contraminuta. Autos remetidos ao TST para julgamento de recurso. Em 10/05/2018, negado seguimento ao Recurso. Em 07/06/2018, certificado o trânsito em julgado. Em 09/08/2018, intimação ao Reclamante apresentar cálculos de liquidação. Em 05/09/2018, Reclamante com cálculos de liquidação. Em 20/09/2018, OSX com Impugnação aos cálculos de liquidação. Em 26/09/2018, Contadoria informando que os cálculos do reclamante não estão de acordo com o julgado. Em 28/09/2018, notificação ao reclamante apresentar novos cálculos de liquidação. Em 11/10/2018, Reclamante com novos cálculos de liquidação, no valor de R$ 94.246,45, atualizados até 31/08/2018.  Em 03/07/2019, certidão da contadoria com valor liquido devido ao reclamante de R$74.025,04 + INSS (R$ 19.903,73) + IR (R$158,84). Em 04/07/2019, proferido despacho para dar vista as partes para apresentarem impugnação aos cálculos. Em 29/07/2019, OSX com manifestação informando não ter impugnação aos cálculos da contadoria e que por estar em recuperação judicial, ressalta que quaisquer depósitos para a empresa ficar a disposição da 3° vara empresarial do RJ. Em 26/08/2018, decisão homologando os calculos em R$ 74.025,04. Determinando também ofício ao Juizo da recuperação Judicial para reserva de créditos da Fazenda e União e ressaltando a existência de depósitos recursais. Em 03/09/2019, OSX com manifestação informando não ter impugnação acerca do calculo da contadoria e requerendo que os depósitos recursais sejam levantados pela empresa ou colocados numa conta a disposição do juízo. Em 05/09/2019, despacho determinando que após os prazos, seja expedido a certidão de habilitação do crédito do autor, inclusão dos dados da OSX no BNDT e ofício ao juízo da recuperação. Em 10/09/2019, manifestação do autor não se opondo a homologação e requerendo o levantamento dos depósitos recursais ja existentes. Em 16/09/2019, despacho determinando que seja observado o disposto no ultimo despacho quanto a expedição de alvará e que seja aguardado o cumprimento do mandado do dia 27/08/2019. Em 22/10/2019, certidão de ausência de manifestação da ré. Em 24/10/2019, OSX incluída no BNDT. Em 11/11/2019, ofício da 3ª Vara Empresarial informando a existência de depósitos a serem deliberados para o autor ou se serão mantidos a disposição do juízo. Em 23/04/2020, renovado ofício à 3ªVT. Em 01/12/2020, despacho determinando que seja solicitado a 2VE informações sobre o transito em julgado da decisão que determinou o encerramento da recuperação judicial. Aguardando prosseguimento. Em 06/07/2021 sem alterações. Em 26/07/2021, aguardando retorno de ofícios. Em 21/02/2022, mandado para VE via oficial. Em 12/03/2022, mandado cumprido. Em 12/09/2022, oficial informa que cumpriu com a citação. Em 28/10/2022, juízo determina liberação dos depósitos recursais ao autor e habilitação do saldo remanescente na RJ. Em 03/02/2023, liberação dos depósitos ao autor. Em 05/02/2023, aguardando atualização dos cálculos com abatimento. Em 23/02/23, cálculos atualizados. Em 03/04/2023, certidões de crédito expedidas. Em 02/10/2023, sem alteração.</t>
  </si>
  <si>
    <t>0010516-38.2015.5.01.0281</t>
  </si>
  <si>
    <t xml:space="preserve">RICARDO LUIZ DE PAULA RIBEIRO </t>
  </si>
  <si>
    <t xml:space="preserve"> BRUNO FALCAO DO AMARAL - OAB: RJ0117903 Telefone (22) 2734-5511</t>
  </si>
  <si>
    <t>OSX CONSTRUÇÃO NAVAL S/A;  OSX SERVIÇOS OPERACIONAIS LTDA; MMX MINERAÇÃO E METÁLICOS S/A; CCX CARVÃO DA COLÔMBIA S/A; ENEVA S/A; PRUMO LOGÍSTICA S/A</t>
  </si>
  <si>
    <t xml:space="preserve">Responsabilidade Solidária; Horas extras; Incorporação do aux. Habitação ao salário; Adicional de Transferência; Férias em dobro. </t>
  </si>
  <si>
    <t xml:space="preserve">Designada audiência para o dia 06/10/2015 às 13:45. Audiência inicial realizada no dia 06/10/2015, conciliação recusada, contestado o feito e adiado sine die para sentença. Em 16/03/2016, expedido  carta precatória ao juízo deprecado, VT/Barra Mansa - RJ sob o nº 0100508-39.2016.5.01.0551 e VT/CF - RJ sob o  nº 0100476-03.2016.5.01.0432. Designada audiência da CP nº 0100476-03.2016.5.01.0432 dia 17/05/2016 às 15:30. Designada audiência CP nº 0100508-39.2016.5.01.0551 dia 29/09/2016 às 15:55. Realizada oitiva da testemunha do reclamante, ausente o deprecante e seu advogado. Em 09/11/2016, publicado despacho determinando que a Vara deprecada seja notificada para prestar informações acerca da CP sob o nº 0100508-39.2016.5.01.0551. Sem alteração até 13/02/2017. Determinada a inclusão do feito em pauta. Em 31/03/2017, designada audiência de instrução para o dia 05/06/2017 às 09:05. Em audiência, partes presentes deferida produção de prova pericial concedendo-se prazo para apresentação de quesitos e indicação de assistente técnico. Adiado "sine die" para perícia. Em 14/06/2017, Reclamante e OSX com quesitos a testemunha. Designado o dia 21/11/2017 às 11:20 para oitiva de testemunha nos autos da CPI. Efetuada a oitiva da testemunha, encerrada audiência. Designada audiência para o dia 13/08/2018 às 09:45. Em audiência, partes presentes, colhido depoimento pessoal do Reclamante. Adiado "sine die" para sentença. Em 09/09/2018, proferida sentença extinguindo sem resolução do mérito o processo em face da Reclamada (OGX Petróleo e Gás Participações S/A), julgar procedente em parte os pedidos em face das demais Reclamadas condenando-as solidariamente. Em 21/09/2018, OSX com Embargos de declaração. Em 21/09/2018, MMX com Embargos de declaração. Em 06/11/2018, autos conclusos para julgamento dos embargos declaratórios. Em 25/02/2019, sentença com embargos julgados improcedentes. Em 12/03/2019, OSX com recurso ordinário (custas em R$600,00). Em 13/03/2019, interpostos recursos ordinários de ENEVA, CCX, MMX e PRUMO. Em 02/04/2019, certidão de admissibilidade de recurso ordinários das reclamadas. Em 02/04/2019, decisão recebendo os recursos e à recorrida para contrarrazões. Em 05/04/2019, reclamante com contrarrazões. Em 27/06/2019, Recebidos os autos para incluir em pauta. Em 04/09/2019, Incluído o processo em pauta (18/09/2019, 10:00:00). Em 09/10/2019, acórdão conhecendo os recursos interpostos e no mérito dando parcial provimento para as reclamadas. Em 17/10/2019, OSX  com embargos de declaração. Em 21/10/2019, MMX com embargos de declaração. Em 22/10/2019, CCX com embargos de declaração. Em 07/04/2020, Incluído em pauta o processo para 27/04/2020, 08:00. Em 25/05/2020, acórdão negando provimento aos embargos de declaração da OSX, dando parcial provimento a da MMX e Metalicos SA e da CCX para estabelecer que ficam mantidos os valores da condenação de 1ª grau. Em 15/06/2020, MMX com recurso de revista. Em 16/06/2020, OSX com Recurso de Revista. Em 08/03/2021, decisão admitindo o recurso de revista da MMX e não admitindo o recurso de revista da OSX. Em 2/03/2021, reclamante com contrarrazões. Em 31/03/2021, OSX e MMX com agravo de instrumento. Aguardando prosseguimento. Em 12/05/2021, contraminuta Reclamante. Em 30/06/2021, sem novos andamentos, aguardando subida ao TST. Em 06/07/2021 sem alterações. Em 26/07/2021, sem alterações. Em 05/09/2021, sem alteração. Em 05/10/2021, sem alteração. Em 25/10/2021, intimação para os interessados apresentarem contraminuta. Em 06/02/2022, sem alteração. Em 11/03/2022, Conclusos para voto/decisão (Gabinete da Ministra Maria Cristina Irigoyen Peduzzi). Em 27/07/2023, Conclusos para voto/decisão (Gabinete da Ministra Maria Cristina Irigoyen Peduzzi). Em 02/10/2023, sem alteração. </t>
  </si>
  <si>
    <t>0010756-75.2014.5.01.0050</t>
  </si>
  <si>
    <t>RODRIGO  REZENDE LEIS</t>
  </si>
  <si>
    <t xml:space="preserve">  ODILO ZANUZO - OAB: RJ46368  Telefone 21-2531-2274</t>
  </si>
  <si>
    <t>Adicional de transferência e reflexos; Diferença da gratificação anual; Gratificação variável; Horas extras e reflexos; Ticket refeição; Dano moral; Honorários advocatícios.</t>
  </si>
  <si>
    <t>Designada audiência para o dia 14/08/2014 às 09:00. Em audiência, partes presentes sendo redesignada para o dia 11/12/2014 às 09:45. Em audiência, partes presentes sendo redesignada para o dia 15/04/2015 às 10:15. Em audiência, partes presentes sendo adida para julgamento. Em 18/05/2017, proferida sentença procedente em parte nos autos. Em 18/05/2015, OSX com Recurso Ordinário. Em 30/06/2015, Reclamante com contrarrazões. Em 31/03/2016, conhecido o Recurso e provido em parte. Em 11/04/2016, OSX com Embargos de Declaração. Em 07/03/2017, não acolhidos os Embargos opostos. Em 17/03/2017, OSX com Recurso de Revista. Em 18/07/2017, não admitido o Recurso de Revista. Em 22/08/2017, OSX com Agravo de Instrumento em Recurso de Revista. Em 13/10/2017, mantido o despacho, ao agravado. Em 05/12/2017, Reclamante com contraminuta. Em 01/08/2018, negado provimento ao agravo. Em 23/08/2018, certificado o trânsito em julgado, aguardando liquidação do julgado. Em 11/12/2018, Reclamante apresentou cálculos de liquidação, no valor de R$ 60.222,34, atualizados até 11/12/2018. Em 31/01/2019, impugnação aos cálculos da OSX no valor de R$45.648,76. Em 21/02/2019, atualização dos cálculos da reclamada pelo juízo no valor de R$ 52.286,08 (diferenças em R$30.367,99 sem os depósitos)- atualizado até 28/02/2019. Em 21/02/2019, homologados os cálculos. Em 26/02/2019, exceção de pré executividade da OSX. Em 25/04/2019, despacho para o reclamante contestar. Em 07/05/2019, reclamante com impugnação a exceção. Em 12/06/2019, proferida decisão julgando improcedente a exceção de pré executividade. Em 24/06/2019, OSX com embargos de declaração. Em 01/07/2019, proferida sentença julgando improcedentes os embargos. Em 31/07/2019, OSX com agravo de petição. Em 19/08/2019, despacho convertendo o julgamento em diligência. Em 16/09/2019, despacho determinando a intimação do autor para apresentar contraminuta ao Agravo de Petição em 8 dias. Em 26/09/2019, reclamante com contraminuta ao Agravo de Petição. Em 14/03/2020, Recebidos os autos para incluir em pauta. Em 15/04/2020, Incluído em pauta o processo para 29/04/2020, 13:00. Em 08/05/2020, certidão informando o adiamento da sessão para 03/06/2020. Em 09/06/2020, não conhecido o Agravo de Petição da OSX. Em 06/07/2020, OSX com Recurso de Revista. Em 27/10/2020, proferida decisão que não admitiu o recurso de revista interposto pela OSX. Em 19/11/2020, OSX com agravo de instrumento em recurso de revista. Em 23/02/2021, reclamante com contrarrazões ao recurso de revista. Em 29 abr 2021, remessa ao TST. Em 06/07/2021, negado provimento ao Agravo da OSX. Autos baixados. Em 05/09/2021, sem alteração. Em 28 set 2021, Reclamante requer liberação de depósitos recursais e prosseguimento da execução. Em 27/10/2021, despacho determinando expedição de alvará e de certidão de habilitação de crédito na RJ. Em 26/04/2022, reclamante informa encerramento da RJ. Em 27/04/2022, OSX peticiona informando a manutenção da RJ até o trânsito em julgado. Em 02/05/2022, juiz expede intimação para reclamante ter ciência da certidão de habilitação de créditos. Em 02/10/23, sem alteração.</t>
  </si>
  <si>
    <t>0100061-51.2017.5.01.0281</t>
  </si>
  <si>
    <t xml:space="preserve">VANETE ANTUNES DE FREITAS </t>
  </si>
  <si>
    <t>JOANA MARIA BATISTA TOLEDO - OAB: RJ139845 Telefones: 22 2722-3484/ 22 998270448</t>
  </si>
  <si>
    <t>TEMPERO GOURMET DO BRASIL EMP. ALIMENTAÇÃO LTDA; OSX CONSTRUÇÃO NAVAL S/A</t>
  </si>
  <si>
    <t>Rescisão indireta, verbas rescisórias, salários em atrasado, dano moral</t>
  </si>
  <si>
    <t>Audiência una marcada para o dia 17/04/2017 às 08:40. Em 17/04/2017, proferida sentença indeferindo a petição inicial, retirando o feito da pauta de audiência e julgando o processo extinto sem resolução do mérito. Em 25/04/2017, interposto recurso ordinário pela parte autora. Em 04/07/2017, OSX com contrarrazões. Em 20/01/2018, Recebido o Recurso Ordinário, aos recorridos. Em 03/12/2018, incluído o processo em pauta de julgamento para o dia 22/01/2019 às 09:00. Em 24/01/2019, certidão de julgamento: por  unanimidade, a Turma conhece o recurso e, no mérito, DAR-LHE PROVIMENTO para decretar a nulidade da  sentença, determinando a baixa dos autos à Vara  do Trabalho. Transitado em julgado em 13/03/2019.  Audiência una designada (11/06/2019 13:30 - 1ª Vara do Trabalho de Campos dos Goytacazes). Realizada audiência e conciliação recusada.  Audiência una designada (11/07/2019 09:30 - 1ª Vara do Trabalho de Campos dos Goytacazes). Em 11/07/2019, ata de audiência disponibilizada e conciliação rejeitada. Leitura de sentença para 19/07/2019. Em 17/07/2019, sentença julgando procedentes em partes os pedidos do autor. Aplicando a revelia a 1° re e a condenando ao pagamento das verbas elencadas na senteça e condenando a OSX de forma subsidiária. Em 26/07/2019, OSX com embargos de declaração. Em 29/07/2019, realizada as alterações na CTPS do autor. Em 20/08/2019, certidão de férias da magistrada. Em 11/10/2019, autos conclusos. Em 21/10/2019, sentença conhecendo os embargos de declaração e julgando procedentes em partes. Em 30/10/2019, OSX com Recurso Ordinario. Em 08/11/2019, expedição de alvará a reclamante. Em 11/11/2019, reclamante com contrarrazões. Em 13/11/2019, ofício de habilitação no seguro desemprego. Em 07/01/2020, certidão de devolução de mandado cumprido. Aguardando julgamento no TRT.  Em 05/03/2021, Conclusos os autos para julgamento (relatar) a MARIO SERGIO MEDEIROS PINHEIRO . Em 31/05/2021 recebidos os autos para incluir em pauta. Em 22/07/2021, Incluído em pauta o processo para 17/08/2021 10:00 Sala 2 Des. Mario Sergio 17-08-2021. Em 02/09/2021, recursoda OSX improvido. Em 24/09/2021, intimação para autora apresentar cálculos de liquidação. Em 05/10/2021, sem alteração. Em 07/10/2021, autora com cálculos. Em 06/12/2021, sem alterações. Em 14/12/2021, intimação das rés paga pagamento. Em 15/12/2021, OSX requer nulidade de intimação informando que foi condenada apenas de forma subsidária. Em 11/02/2022, despacho determinando sisbajud em face da Tempero. Em 07/03/2022, sisbajud negativo. Em 18/03/2022, Reclamante com IDPJ em face dos sócios da 1ª reclamada. Em 30/03/2022, deferimento do pedido. EM 12/04/2022, expedição das intimações. Sem movimentação desde jan/23.</t>
  </si>
  <si>
    <t xml:space="preserve">Reclamante tentando executar primeiro a reclamada principal. Execução que ficará suspensa até o trânsito em julgado e/ou encerramento da Recuperação Judicial. Após, possibilidade de imediata retomada dos atos constritivos. </t>
  </si>
  <si>
    <t>SUPERINTENDÊNCIA DO TRABALHO</t>
  </si>
  <si>
    <t>NÃO SE APLICA</t>
  </si>
  <si>
    <t>Débitos de FGTS</t>
  </si>
  <si>
    <t>-</t>
  </si>
  <si>
    <t>Autuado em 26/03/2021. OSX Citada em 30/12/21 e defesa apresentada em 10/01/2022. Em 29/07/2022, enviado para análise.</t>
  </si>
  <si>
    <t>Aguardando sentença.</t>
  </si>
  <si>
    <t>Autuado em 22/03/2021. OSX Citada em 28/12/21 e defesa apresentada em 10/01/2022. Em 01/03/2023, enviado para análise.</t>
  </si>
  <si>
    <t>22068764-1</t>
  </si>
  <si>
    <t>Lavrado em 24/03/2021. OSX Citada em 13/12/2021 e defesa apresentada em 17/12/2021. Em 01/03/2023, enviado para análise. Em 22/05/2023, OSX autuada e multa pendente de pagamento. Pago em 30/05/2023.</t>
  </si>
  <si>
    <t>22068793-5</t>
  </si>
  <si>
    <t>22068945-8</t>
  </si>
  <si>
    <t>22068950-4</t>
  </si>
  <si>
    <t>22068964-4</t>
  </si>
  <si>
    <t>OSX SO</t>
  </si>
  <si>
    <t>0010009-36.2015.5.01.0036</t>
  </si>
  <si>
    <t>COSME ROSA DE SOUZA</t>
  </si>
  <si>
    <t>ROBERTO FERNANDES MONTEIRO - OAB/RJ 102.508 Telefone: 21 2240-7417</t>
  </si>
  <si>
    <t>Equiparação salarial e reflexos; anotação da CTPS.</t>
  </si>
  <si>
    <r>
      <t xml:space="preserve">Designada audiência para o dia 13/04/2015 às 10:00. Em 13/04/2015, partes presentes e assistidas, conciliação rejeitada. Designada audiência para o dia 21/10/2015, às 10:40. Audiência de instrução realizada dia 21/10/2015, conciliação rejeitada, adiado o feito, audiência de instrução designada para 31/05/2016 às 09:40. Audiência de instrução realizada, foi determinada a exclusão de documentos acostados pelo reclamante após o prazo legal. Audiência adiada. Publicada intimação para as partes apresentarem quesitos. Protocolada petição da OSX apresentando quesitos. Carta precatória distribuída para 09ª VT/Curitiba em 28/07/2016. </t>
    </r>
    <r>
      <rPr>
        <sz val="11"/>
        <color indexed="8"/>
        <rFont val="Calibri"/>
        <family val="2"/>
      </rPr>
      <t>Designada oitiva de testemunha para o dia 03/04/2017 às 14:15. Audiência cancelada tendo em vista a devolução do mandado. Expedida carta precatória com novo endereço. Em 23/06/2017, expedido carta precatória nº 0024913-53.2017.5.24.0003. Designada oitiva de testemunha na CPI para o dia 08/08/2017 às 14:20. Em 14/07/2017, despacho do juízo da CPI retirando o feito da pauta de audiências. Em 02/08/2017, Reclamante apresentando manifestações sobre documentos. Em 24/10/2017, Reclamante com rol de testemunhas. Designada audiência para o dia 28/06/2018 às 09:30. Em audiência, partes presentes, colhido depoimento pessoal do Reclamante e preposto da Reclamada. Adiado "sine die" para sentença. Em 12/11/2018, proferida sentença procedente em parte nos autos. Em 05/12/2018, OSX interpôs Recurso Ordinário. Em 12/02/2019, petição do autor com contrarrazões ao recurso ordinário.  Em 13/03/2019, autos distribuidos por sorteio. Em 27/03/2019, recebidos os autos para incluir em pauta. Incluído o processo em pauta (15/05/2019, 14:00). Em 23/05/2019, publicado acórdão negando provimento ao recurso da OSX. Em 04/06/2019, OSX apresenta recurso de revista. Em 23/07/2019, remessa à CARC. Em 09/08/2019, não admitido o recurso ordinário por ausência de pressupostos intrínsecos. Em 27/09/2019, OSX com agravo de instrumento em recurso de revista. Em 19/06/2020, recebidos os autos no TST. Em 22/10/2020, prolatado acórdão que negou provimento ao agravo de instrumento interposto pela OSX. Em 06/11/2020, petição da OSX com interposição de agravo no TST. Em 22/01/2021, processo incluído em pauta telepresencial para 09/02/2021 às 13:30. Em 12/02/2021, acórdão negando provimento. Em 25/02/2021, OSX com embargos. Em 20/04/2021, decisão não admitindo os embargos opostos pela OSX. Em 04/06/2021, intimação para Reclamante dar prosseguimento ao feito. Em 15/09/2021, Reclamante com cálculos. Em 01/10/2021, OSX com impugnação. Em 03/10/2021, juiz remetendo autos à contadoria.  Em 30/11/2021, decisão homologando nossos cálculos. Em 02/12/2021, OSX com EE suscitando a RJ. Em 06/01/2022, sem alteração. Em 11/01/2022, sentença determinando a remessa dos autos à Vara Empresarial. Em 04/02/2022, Reclamante manifesta ciência e requer expedição de certidão de habilitação de créditos. Em 11/02/2022, juízo expede certidão. Em 02/10/2023, sem alteração.</t>
    </r>
  </si>
  <si>
    <t>0100276-83.2022.5.01.0044</t>
  </si>
  <si>
    <t>FRANCISCO DAS CHAGAS VITORIANO</t>
  </si>
  <si>
    <t>DANIELA ANDRADE DA GRAÇA OAB: RJ</t>
  </si>
  <si>
    <t>DOMMO ENERGIA E OSX SERVIÇOS OPERACIONAIS</t>
  </si>
  <si>
    <t>1. deferimento da justiça gratuita; 2. unicidade contratual; 3. reconhecimento de grupo econômico entre as rés; 4. aviso prévio indenizado e reflexos, bem como multa de 40% do FTGS e depósitos fundiários de 15.08.2013 a 07.03.2015.</t>
  </si>
  <si>
    <t>Aguardando audiência de conciliação. Em 26/09/2022, conciliação infrutífera. Em 03/10/22, juiz determina intimação das rés para apresentação de defesa. Em 21/11/2022, defesa da OSX. Em 16/01/2023, intimação para o autor indicar as provas que deseja produzir. Em 21/02, OSX indica interesse em produzir provas sobre a responsabilidade. Em 03/08/2023, aguardando audiência de 23/01/2024 às 8h30.</t>
  </si>
  <si>
    <t>0001774-51.2014.5.17.0010</t>
  </si>
  <si>
    <t>FRANCISCO ERISBERTO GABRIEL FERREIRA</t>
  </si>
  <si>
    <t xml:space="preserve"> ELIAS MELOTTI JUNIOR - OAB/ES 8.692 Telefone 27 3315.8399</t>
  </si>
  <si>
    <t>Horas extras e reflexos; adicional de transferência; Honorários advocatícios.</t>
  </si>
  <si>
    <t>Designada audiência para o dia 26/05/2015 às 14:10. Em 26/05/2015, deferido prazo para justificar a ausência do reclamante. Designada audiência para 17/09/2015 às 13:50. Audiência de instruçao redesignada para o dia 04/11/2015 às 13:50, devido ao a incompatibilidade de horários detectada pelo sistema PJe - JT. Audiência de instrução realizada, conciliação recusada, deferida a expedição de Carta Precatória ora requerida pelo reclamante, após o retorno das Cartas Precatórias, inclue-se o feito em pauta. Designada  audiencia para a oitiva de testemunha no Juizo deprecado (2ª VT/Nova Friburgo - RJ) na data de 29/03/2016 às 12:10. Em 18/01/2016, certificou-se que a CP de ID Num. 4c9f7d1 foi distribuída a 4ª VT/RJ sob o nº 0100024-16.2016.5.01.0004. Designada audiência dia 11/07/2016 às 09:40, CP nº 0100024-16.2016.5.01.0004. Em 17/03/2016, redesignada audiência para a oitiva de testemunha no Juizo deprecado (2ª VT/Nova Friburgo - RJ), para o dia dia 14/04/2016 às 12:10. Em 19/04/2016, publicação: Tomar ciência da notificação enviada pelo Juizo Deprecante: "Pelo presente, informo que a oitiva da testemunha Genaldo Dantas Filho, arrolada no processo nº 0001774.51.2014.5.17.0010 (carta precatória nº 0011139.88.2015.5.01.0512) foi adiada para o dia 14 de junho de 2016 às 12:10, de modo que as partes deverão ser adequadamente intimadas." Publicado despacho em 27/07/2016 determinando a expedição de ofício para 4ª VT requerendo a devolução da CP. Audiência para encerramento da instrução designada para o dia 14/02/2017 às 14:30. Foi colhido o depoimento do reclamante e, após, encerrou-se a instrução. Sine die para sentença. Em 08/03/2017, publicada sentença a qual julgou os pedidos procedentes em parte, para condenar a reclamada a pagar ao reclamante R$ 57.454,99, com correção monetária e juros. Em 13/03/2017, OSX com Embargos de declaração. Em 12/05/2017, não acolhidos os Embargos de declaração. Em 23/05/2017, OSX com Recurso Ordinário. Em 24/05/2017, Reclamante com Recurso Ordinário. Em 08/06/2017, recebidos ambos os Recursos Ordinários, aos recorridos. Em 29/06/2017, OSX com contrarrazões. Em 04/07/2017, Reclamante com contrarrazões. Em 08/03/2018, conhecidos ambos os Recursos e dar provimento parcial ao recurso da reclamada para excluir a multa por embargos protelatórios; e dar provimento parcial ao recurso do reclamante para deferir horas extras no período de 01/10/2013 a 15/05/2014, nos termos da fundamentação; conceder o adicional de transferência de 25% sobre a remuneração do reclamante, nos períodos de 23/01/2013 a 15/05/2014, com reflexos sobre aviso prévio, saldo de salário; férias proporcionais do período entre 01/10/2013 e 15/05/2014; 13º salário proporcional; DSR; FGTS + 40%. Em 19/03/2018, OSX com Embargos de declaração. Em 26/04/2018, acolhidos em parte os Embargos opostos. Em 16/05/2018, OSX com Recurso de Revista. Em 15/10/2018, despacho deferindo tramitação preferencial, autos conclusos para admissibilidade do recurso de revista. Em 12/12/2018, Reclamante peticionou requerendo prioridade na tramitação do processo, eis que já deferida. Em 17/12/2018, Não admitido o recurso de revista. Em 28/01/2019, interposto agravo de instrumento em Recurso de Revista. Em 06/02/2019, decisão para notificar o agravado.  Em 13/02/2019 contrarrazões ao RR, bem como contraminuta ao agravo de instrumento. Em 27/02/2019, remessa dos autos ao TST. Em 28/02/2019, remetidos os Autos para Coordenadoria de Processos Eletrônicos para identificação de peças no TST.  Em 04/04/2019, negado seguimento ao recurso, por ausência de transcendência.  Transitado em julgado em 05/04/2019.  Em 08/04/2019, recebidos os autos para prosseguir. Em 23/04/2019, despacho registrando a existência de depósitos judiciais e em homenagem ao princípio da economia processual, a cópia assinada do despacho valerá como ofício. Intimada a reclamada para apresentar seus cálculos de liquidação em 10 dias. Em 10/05/19, apresentação de cálculos da OSX no valor de R$130.157,42. Em 27/05/2019, reclamante com cálculos no valor de R$260.173,41. Em 24/06/2019, promoção da contadoria sugerindo que a liquidação de sentença seja efetuada por meio de perícia. Em 24/06/2019, certidão nomeando como perita Kelly Cristina Poleze, que deverá entregar o laudo em 20 dias. Em 05/08/2019, juntada de cálculos periciais. Em 06/08/2019, certidão de localização do arquivo de cálculos. Em 02/09/2019, cumprimento do despacho de intimação ao perito. Em 05/12/2019, despacho determinando que a perita Kelly Cristina dê preferência aos esclarecimentos do presentes autos. Em 31/12/2019, apresentação de esclarecimentos periciais. Em 14/01/2020, OSX com manifestação acerca dos esclarecimentos periciais. Em 26/03/2020, certidão da contadoria, apurando o valor de R$ 171.593,02. Decisão homologando os calculos. Em 30/03/2020, manifestação do reclamante. Em 03/04/2020, OSX com Embargos à Execução, apresentando o valor de R$ 163.025,83. Em 06/05/2020, reclamante impugnando os embargos opostos pela OSX. Em 21/05/2020, sentença Extinguindo sem resolução do mérito o incidente Embargos à Execução de OSX. Em 04/06/2020, OSX com agravo de petição. Em 24/09/2020, publicado acórdão que negou provimento ao agravo de petição interposto pela OSX. Em 05/10/2020, petição da OSX com recurso de revista em agravo de petição. Em 24/11/2020, publicada decisão denegando seguimento ao recurso de revista. Em 07/12/2020, OSX com agravo de instrumento em recurso de revista. Em 05/02/2021, autor com contrarrazões e contraminuta. Em 19/05/2021, Negado seguimento ao recurso. Aguardando baixa e retorno de cálculos para verificar possibilidade de acordo. Autor peticionou com cálculo atualizado em 28/06/2021. Em 13/07/2021, despacho intimando a OSX para comprovar data da homologação da RJ. Em 21/07/2021, manifestação da OSX. Em 02/08/2021, despacho expedindo certidão de habilitação de créditos e suspendendo o feito por 12 meses. Em 05/09/2021, sem alterações. Em 21/09/2021, AP do Exequente quanto à limitação dos juros. Em 04/11/2021, OSX com Contraminuta. Em 06/02/2022, sem alteração. Em 17/02/2022, Acórdão dá provimento ao AP. Em 04/04/2022, intimação para o Reclamante requerer o que entender de direito. Em 25/05/2022, juiz requer autos à contadoria para atualizar certidao de habilitação de créditos do exequente. Em 30/08/2022, expedição de certidão de habilitação de crédito ao autor. Em 02/10/2023, sem alteração.</t>
  </si>
  <si>
    <t>0100886-15.2016.5.01.0512</t>
  </si>
  <si>
    <t>GENALDO DANTAS FILHO</t>
  </si>
  <si>
    <t>Horas extras, aviso prévio indenizado, saldo de salário, férias integrais e proporcionais, adicional de periculosidade, FGTS + 40%, adicional de transferência, pagamento de bônus.</t>
  </si>
  <si>
    <r>
      <t xml:space="preserve">Designada audiência para o dia 08/06/2016 às 09:50. Realizada audiência partes presentes, defesa juntada aos autos. Solicitado pelo reclamante a expedição de Carta Precatória para oitiva de testemunha em Curitiba/PR, o que fora deferido. </t>
    </r>
    <r>
      <rPr>
        <sz val="11"/>
        <color indexed="8"/>
        <rFont val="Calibri"/>
        <family val="2"/>
      </rPr>
      <t>Audiência de instrução designada para o dia 10/05/2017 às 11:10. Audiência cancelada até a devolução da carta precatória. Audiência para oitiva de testemunha designada para o dia 08/08/2017 às 15:30 na 14ª VT/Curitiba (CP nº 0000128-11.2017.5.09.0014). Na audiência realizada nos autos da carta precatória 0001129-87.2016.5.17.0161, em 16/03/2017, foi colhido o depoimento da testemunha da empresa e determinada a devolução da carta precatória ao Juízo da 44 ª VT/RJ. Em 17/06/2017, intimação ao Reclamante apresentar endereço correto de suas testemunhas. Em 14/07/2017, Reclamante com indicação de testemunha. Em 25/09/2017, designada audiência para o dia 03/09/2018 às 09:30. Em 24/05/2018, expedida carta precatória inquiritória. Designada oitiva de testemunha para o dia 25/07/2018 às 12:10 - CPI 0100446-22.2018.5.01.0262. Em 25/07/2018, diante da ausência da testemunha, intimação ao Reclamante apresentar endereço correto da testemunha. Designada oitiva para o dia 24/10/2018 às 11:50. Distribuída CPI 0100810-68.2018.5.01.0205, aguardando designação de oitiva de testemunha. Audiência do processo principal redesignada para o dia 11/12/2018 às 10:45. Distribuída CPI nº 0100810-68.2018.5.01.0205 designando oitiva de testemunha para o dia 16/10/2018 às 12:10. Em 16/10/2018, efetuada a oitiva da testemunha nos autos da CPI nº 0100810-68.2018.5.01.0205. Designada oitiva de testemunha para o dia 29/11/2018 às 11:50, nos autos da CPI nº 0100446-22.2018.5.01.0262. Em 29/11/2018, realizada oitiva da testemunha nos autos da CPI nº 0100446-22.2018.5.01.0262. Em 11/12/2018, realizada audiência, partes presentes, ante ausência da testemunha da Reclamada, adiada audiência para o dia 12/08/2019 às 10:15. Em 28/01/2019, certidão do oficial de justiça relatando que não conseguiu proceder a diligência para intimação de testemunha. Em 20/05/2019, notificação para reclamada tomar ciência da diligência negativa do mandado de intimação da testemunha. Em 31/07/2019, OSX com apresentação de carta convite. Em 12/08/2019, audiência realizada, partes presentes e inconciliadas. As partes prestaram seus depoimentos. Adiado sine die. Em 06/09/2019, proferida sentença procedente em partes. Em 06/09/2019, proferida sentença procedente em partes. Condenando a ré a equiparar o salário do reclamante ao paradigma e pagar as diferenças e a retificar as anotações na CTPS do autor. Em 11/09/2019, OSX com embargos de declaração. Em 28/11/2019, sentença conhecendo e negando os embargos declatórios. Em 09/12/2019, OSX com recurso ordinário. Em 12/05/2019, distribuído por sorteio. Em 20/05/2020, Incluído em pauta o processo para 03/06/2020, 13:00. Em 10/06/2020, acórdão conhecendo o recurso e no mérito negando provimento. Em 29/06/2020, OSX com Recurso de Revista. Em 08/09/2020, não admitido o Recurso de Revista da OSX. Em 18/09/2020, OSX com Agravo de Instrumento. Em 26/10/2020, proferido despacho determinando a intimação do agravado para apresentação de contraminuta ao agravo de instrumento interposto pela OSX, caso queira. Aguardando julgamento no TST. 27/05/2021	, Conclusos para voto/decisão (Gabinete do Ministro José Roberto Freire Pimenta). Em 06/07/2021 sem alterações. 02/08/2021 Remetidos os Autos para Secretaria da 2ª Turma para publicar decisão monocrática.  Em 05/09/2021, sem alterações. Em 11/10/2021, incluído em pauta para 10/11/2021. Proferido acórdão negando provimento ao AI da OSX em 12/11/2021. Em 06/02/2022, autos baixados aguardando início da liquidação. Em 21/02/2022, juiz intima OSX para juntada de documentos do paradigma. Em 31/03/2022, OSX anexa os documentos. Em 30/05/2022, homologação dos cálculos e intimação para pagamento. Em 05/06/2022, OSX com EE relembrando ao juízo da manutenção da RJ e impossibilidade de atos constritivos. Em 04/07/2022, aguardando CMEEX do autor. Em 07/10/2022, julga procedente EEx para reconhecer a RJ. Em 23/01/2023, expedição de certidão de habilitação de créditos. Em 30/08/2023, sentença de extinção. Em 04/09/2023, aguardando trânsito em julgado da decisão (atípica). Em 14/09/2023, trânsito em julgado da decisão e arquiva+A19:M19mento definitivo.</t>
    </r>
  </si>
  <si>
    <r>
      <t xml:space="preserve">Audiência inicial designada para o dia 21/10/2016 às 09:20. Realizada audiência inicial, partes presentes e assistidas, defesa juntada aos autos, requereu a reclamada a exceção de incompetência em razão do lugar, a qual fora acolhida pelo juízo, determinando assim a remessa dos autos para uma das Varas do Trabalho do Rio de Janeiro. Audiência inicial designada para o dia 21/10/2016 às 10:20. Declarada a incompetência. Audiência inicial marcada para o dia 24/04/2017 às 08:30 na 08ª VT/RJ. Partes presentes, foi apresentada a defesa com documentos e requerida a expedição de cartas precatórias pelo Autor. Deferido prazo de 10 dias para as partes apresentarem quesitos. Em 04/05/2017, Reclamante e OSX com quesitos e indicação de assistente técnico. Designada oitiva de testemunha nos autos CPI 0000741-34.2017.5.21.0002 para o dia 18/09/2017 às 10:45. Em audiência, ausente a testemunha arrolada determinada expedição de mandado de condução coercitiva. Designada oitiva para 27/11/2017 às 08:50. Efetuada oitiva de testemunha colhido depoimento da testemunha inquirida, audiência encerrada. Efetuada oitiva de testemunha no autos da CPI nº 0000718-81.2017.5.17.0008 no dia 01/12/2017 às 08:40, não colhido depoimento por ausência de testemunha. Em 15/01/2018, devolvido autos da CPI ao juízo de origem. Em 06/08/2018, Reclamante requerendo prosseguimento do feito. Em 13/02/2019, publicado despacho esclarecendo que ante  o  fornecimento do novo endereço da testemunha Luiz Henrique Ferreira,expeça-se  carta precatória para oitiva de testemunha. Quanto à testemunha Francisco Erisberto, solicite-se o prosseguimento ao Juízo deprecado para nova tentativa de intimação da testemunha. Em 08/05/2019, manifestação com substabelecimento da advogada do reclamante. Aguardando prosseguimento. Conclusos os autos para despacho. Em 12/07/2019, despacho para que seja observado o novo patrocínio do autor e que seja cumprido o despacho anterior que determinava a expedição de carta precatória. Em 15/08/2019, certidão de prosseguimento das CPs 0100719-80.2017.5.01.0247 e 0000718-81.2017.5.17.0008, conforme determinado em despacho anterior. Em 02/09/2019, designada audiência para 11/10/2019 às 09:50 na carta precatória 0100719-80.2017.5.01.0247. Em 05/09/2019, despacho determinando que o reclamante informe o novo endereço da testemunha Francico Erisberto, sob pena de desistência da prova. Em 13/09/2019, reclamante com apresentação de rol de testemunhas. Em 23/09/2019, certidão de prosseguimento de CP. Aguardando audiência na CP 0100719-80.2017.5.01.0247. Em 14/10/2019, malote digital. Despacho determinando vista para as partes sobre a CPI devolvida. Em 17/10/2019, despacho determinando intimação das partes acerca da audiência designada na CPI. Em 24/10/2019, reclamante informando que se compromete em levar a testemunha em audiência independente de intimação. Em 25/11/2019, Audiência de instrução designada (27/01/2020 08:30). Em 27/01/2020, audiencia realizada, partes presentes e inconciliadas. Foi colhido depoimento pessoal do reclamante e do preposto do reclamado. Adiado sine die para sentença. Em 07/03/2020, </t>
    </r>
    <r>
      <rPr>
        <b/>
        <sz val="11"/>
        <color indexed="8"/>
        <rFont val="Calibri"/>
        <family val="2"/>
      </rPr>
      <t>proferida sentença procedente em partes.</t>
    </r>
    <r>
      <rPr>
        <sz val="11"/>
        <color indexed="8"/>
        <rFont val="Calibri"/>
        <family val="2"/>
      </rPr>
      <t xml:space="preserve"> Em 16/03/2020, OSX com embargos de declaração. Em 07/05/2020, reclamante com contestação aos embargos de declaraçãoda OSX. Em 11/05/2020, sentença julgando improcedentes os embargos da OSX. Em 18/05/2020, reclamante com recurso ordinário. Em 22/05/2020, OSX com recurso ordinário. Em 07/06/2020, OSX com contrarrazões. Em 08/06/2020, reclamante com contrarrazões. Em 09/03/2021, reclamante incluindo o processo em pauta para 13/04/2021 às 10h. Aguardando julgamento. Em 14/04/2021, retirado de pauta. Em 06/01/2022, sem alteração. Em 02/02/2022, Acórdão dando parcial provimento ao recurso do Reclamante e negando provimento ao da OSX. Em 14/02/2022, OSX com EE. Em 22/02/2022, remessa à CARC. Em 02/05/2022, indeferido o RR - prazo aberto para AI. Em 10/05/2022, OSX com AI. Em 05/06/2022, aguardando subida de recurso. Em 01/06/2023, negado provimento ao AIRR da OSX. Em 23/06/2023, intimação para OSX apresentar cálculos. Em 10/07/2023, OSX e autor apresentam cálculos. Em 14/07/2023, juízo homologa cálculos autorais. Em 25/07/2023, OSX com Embargos à Execução. Em 04/08/2023, intimação para o autor apresentar contraminuta. Em 14/08/2023, autor com contraminuta. Em 04/09/2023, aguardando decisão de EEx. Em 10/09/2023, sentença acolhendo parcialmente o EEx da OSX. Em 25/09/2023, ambas as partes com AP. Em 27/09/2023, Juiz recebe AP e intima partes para contraminuta.</t>
    </r>
  </si>
  <si>
    <t xml:space="preserve">Provável </t>
  </si>
  <si>
    <t>0100183-17.2016.5.01.0017</t>
  </si>
  <si>
    <t>MARCO ANTONIO SILVA DOS SANTOS</t>
  </si>
  <si>
    <t>BIANCA DE MELLO CUNHA - OABRJ/153117</t>
  </si>
  <si>
    <t>OSX SERVIÇOS OPERACIONAIS; MMX SUDESTE MINERAÇÃO S/A; CCX CARVÃO DA COLÔMBIA S/A;  EBX INVESTIMENTOS LTDA; OGX PETRÓLEO E GÁS LTDA</t>
  </si>
  <si>
    <t>Gratuidade de Justiça, responsabilidade subsidiária,Horas extras; diferenças de FGTS+40%.</t>
  </si>
  <si>
    <t>Designada audiência para o dia 10/10/2016 às 11:00h. Em 27/09/2016, publicada intimação para reclamante informar o endereço correto das reclamadas. Em 05/10/2016, protocolada petição do reclamante informando o endereço das reclamadas. Audiência inicial designada para o dia 12/06/2017 às 09:40. Em audiência, partes presentes impugnados e requerido a exclusão dos e-mails em inglês  juntados pelo reclamante, requerimento que será analisado em sentença. A audiência de instrução foi designada para o dia 06/12/2017 às 11:10, ocasião em que a empresa poderá levar testemunhas independente de intimação. Em 15/07/2017, despacho intimando as partes apresentarem quesitos para testemunha arrolada. Em 24/07/2017, Reclamante e Reclamadas com quesitos. Em 15/08/2017, deferida expedição de carta precatória inquiritória para oitiva de testemunha. Distrubuída CP sob o nº 0001252-37.2017.5.17.0004, designada oitiva de testemunha para o dia 01/02/2018 às 10:30. Em 27/11/2017, cancelada audiência do dia 06/12/2017 às 11:10. Designada audiência para o dia 27/06/2018 às 13:30. Designada oitiva de testemunha para o dia 12/06/2018 às 10:30 nos autos da CPI 0001252-37.2017.5.17.0004. Audiência redesignada para o dia 13/11/2018 às 13:00. Em oitiva de testemunha colhido depoimento da testemunha. Audiência encerrada. Realizada audiência, partes presentes, colhido depoimento pessoal do Reclamante, deferido prazo para apresentação de memoriais, autos conclusos para sentença. Em 13/12/2018, Reclamante apresentou memoriais. Em 21/12/2018, OSX, MMX, EBX, OGX, CCX com memoriais. Em 13/02/2019,  publicada sentença para condenar procedente em parte as rés solidariamente  ao  pagamento  das  parcelas  deferidas,  conforme  se  apurar  em liquidação. Custas pela rés, no valor de R$  1.000,00,  calculadas sobre o valor  de  R$  50.000,00. Em 19/02/2019, opostos embargo de declaração pela OSX. Em 19/02/2019, opostos embargos de declaração pela Dommo. Em 20/02/2019,  cálculos de liquidação do autor no valor de R$497.913,23 (atualizado até 01/02/2019).  Em 20/02/2019, Conclusos os autos para julgamento. Em 09/04/2019, publicada sentença rejeitando ambos os embargos. Em 24/04/2019, OSX com recurso ordinário. Em 24/04/2019, EBX com recurso ordinário. Em 24/04/2019, MMX com recurso ordinário. Em 25/04/2019, decisão recebendo os recursos. Em 25/04/2019, CCX com recurso ordinário. Em 30/04/2019, decisão recebendo os recursos. Em 11/05/2019, reclamante com contrarrazões. Em 07/08/2019, Incluído o processo em pauta (28/08/2019, 10:00). Em 09/09/2019, proferido acórdão conhecendo o recurso da EBX,exceto quanto aos tópicos da correção monetária e dos honorários sucumbenciais e no mérito negar provimento. Em 10/09/2019, certidão de publicação de acordão. Em 16/09/2019, Dommo com embargos de declaração. CCX com embargos de declaração. Em 17/09/2019, MMX com embargos de declaração. Em 14/10/2019, recebidos os autos para incluir em pauta. Em 22/11/2019, Incluído o processo em pauta (03/12/2019, 10:00). Em 12/12/2019, acórdão que conheceu e rejeitou os embargos. Em 17/01/2020, MMX com recurso de revista. Em 21/01/2020, OSX com recurso de revista. Em 24/01/2020, OGX com recurso de revista. Em 24/04/2020, não admitido o recurso de revista. Em 06/07/2020, OSX e MMX com Agravo de Instrumento em Recurso de Revista. Em 07/07/2020, Dommo com Agravo de Instrumento em Recurso de Revista. Aguardando julgamento no TST. 22/04/2021, Conclusos para voto/decisão (Gabinete da Ministra Delaíde Miranda Arantes). Em 30/06/2021, sem novos andamentos. Em 06/07/2021 sem alterações. Em 04/08/2021, sem alterações. Em 06/02/2022, sem alteração. Em 22/03/2022, Conclusos para voto/decisão (Gabinete da Ministra Delaíde Miranda Arantes). Em 03/07/2023, sem alteração. Em 05/07/2023, conclusos para voto/decisão (Gabinete da Ministra Delaíde Miranda Arantes). Em 02/10/2023, aguardando decisão.</t>
  </si>
  <si>
    <t>0100129-71.2016.5.01.0075</t>
  </si>
  <si>
    <t>MARISOL ROMERO PEREZ MOURA</t>
  </si>
  <si>
    <t>ALFREDO BASTOS BARROS FILHO - OAB/RJ 76592 Telefone 21-22206220</t>
  </si>
  <si>
    <t>AVX TAXI AEREO; EBX HOLDING; OSX SERVIÇOS OPERACIONAIS</t>
  </si>
  <si>
    <t xml:space="preserve">Responsabilidade solidária; horas extras e reflexos; adicional noturno; horas de sobreaviso; adicional por acúmulo de função; indenização pelos danos causados à autora pela não renovação de sua habilitação; indenização por dano mora; pagamento em dobro das férias sonegadas; compensação orgânica; gratuidade de justiça e honorários advocatícios. </t>
  </si>
  <si>
    <t>Audiência 03/05/2016 às 13:45. Em audiência partes presentes apresentada contestação com documentos, tendo em vista a testemunha da 1ª Reclamada (AVX) residir em São Paulo, deferida expedição de carta precatória para oitivia da mesma, devendo a Reclamada arrolar as suas testemunhas no prazo de 48 horas, defere-se prazo de 10 dias para apresentação de quesitos, no mesmo prazo, Reclamante apresentar manifestação a defesa, cumprida a carta reinclua-se o feito em pauta de audiências. Em 09/05/2016, protocolizada petição com manifestações pela Reclamante. Em 30/05/2016, despacho as partes apresentarem quesitos a testemunha. Em 08/06/2016, notificação às partes para apresentarem quesitos à testemunha. Em 16/08/2016, expedida Carta Precatória Inquiritória à SP. Em 06/02/2017, reenvio da CPI ao destino correto. Em 13/03/2017, publicada notificação para dar ciência da devolução da Carta Precatória, pela 16ª VT do TRT da 2ª Região, sob o nº 1000187-05.2017.5.02.0716, marcando oitiva da testemunha para 23/11/2017 às 10:00, naquela secretaria. Em audiência, ausente a testemunha a ser ouvida redesignada oitiva para o dia 23/05/2018 às 08:30. Realizada oitiva, ausentes o Reclamante e seu patrono e as Reclamadas, colhido depoimento da testemunha da Reclamada. Em 29/05/2018, devolvida Carta Precatória. Designada audiência de instrução para o dia 02/10/2018 às 10:20. Em 24/07/2018, Reclamante apresentou seu rol de testemunha. Em 01/10/2018, Reclamante anexou diários de bordo. Realizada audiência, deferido prazo às Reclamadas para manifestação acerca dos documentos anexados pela Reclamante, adiada audiência para o dia 11/04/2019 às 09:20. Em 24/10/2018, AVX peticionou requerendo exclusão dos documentos em outro idioma e anexando documentos. Em 30/10/2018, Reclamante manifestou-se acerca dos documentos anexados pela AVX e requerendo aplicação da pena de confissão. Realizada audiência em 11/04/2019, colhidos depoimentos pessoais da reclamante e reclamada, bem como depoimento da testemunha da reclamante. Adiado sine die para sentença. Em 08/05/2019, AVX com razões finais. Em 11/09/2019, publicada sentença que julgou procedente em parte a ação, condenando AVX e EBX Holding solidariamente. Em 18/09/2019, AVX opôs embargos declaratórios. Em 24/10/2019, Reclamante manifestou-se acerca dos embargos declaratórios. Em 05/11/2019, foi prolatada sentença que não acolheu os embargos declaratórios. Em 07/11/2019, AVX e EBX Holding opuseram embargos declaratórios. Em 21/01/2020, publicada sentença que acolheu os embargos declaratórios opostos pela AVX e EBX, para sanar o erro material. Transitado em julgado em 31/01/2020. Em 05/05/2020, AVX e EBX apresentaram cálculos de liquidação, no valor de R$ 1.317.712,83, atualizados até 01/03/2020. Em 14/09/2020, aguarde-se homologação dos cálculos de liquidação. Em 16/10/2020, Homologação dos cálculos, notifique-se o exequente para indicar meios eficazes de prosseguir com a execução em 10 dias (úteis). Em 12/10/2020, Manifestação do Reclamante, requerendo a ativação do convênio SISBAJUD e que seja realizada a pesquisa RENAJUD. Em 16/10/2020, Iniciada a execução. Decisão: Dados da executadas na SISBAJUD no total de R$ 1.370.590,78. Em 14/05/2021, Sem alterações. Em 31/05/2021, autora pediu IDPJ. Em 16/06/2021, juiz solicitou esclarecimento sobre quem a autora deseja incluir no polo. Em 05/08/2021, autora peticonou requerendo a inclusão no pólo passivo das empresas: MMX, EBX, OSX, MDX,  CCX, PHOSTER, PINK, XHOW. Em 13/09/2021 despacho: "otifique-se por e-cartaas empresas elencadas na petição de(nos endereços vinculados aos CNPJ na)ID c262507 Receita Federal para - no prazo de  - manifestação quanto à alegação de formação de grupo econômico15 dias úteis de vir a sersustentada pelo autor e consequente responsabilidade solidária, sob penadeferida a tese autoral e ser incluída no pólo passivo, arcando com a execução de  e que na ausência de manifestação,R$1.370.590,78  em curso nestes autos;  seráincluída  no  polo  iniciando-se a  execução  desta  importância  comimediatamente e outras medidas de constrição; bloqueio on line e também estará sujeita à inclusão noquando desta intimação decorrer o prazo de 45 dias úteis semBNDT como devedor garantia". Em 18/10/2021, impugnação OSX. Em 18/02/2022, intimação para autora se manifestar sobre as defesas. Em 18/03/2022, impugnação da autora. Em 20/06/2022, despacho acolhendo o incidente - ainda não publicado. Em 28/08/2022, intimação para pagamento em 15 dias. Em 06/09/22, ED da OSX. Em 15/09/22, despacho do juízo reconsiderando a intimação para pagamento. Em 23/09/22, pedido de reconsideração da OSX quanto à inclusão. Em 28/09/22, juiz intima autor para manifestação. Em 14/10/22, impugnação da autora. Em 04/11/2022, juízo não reconsidera. Em 10/11/2022, ED da OSX ante omissão quanto à manifestação anterior. Em 28/11/2022, manifesta o juízo sobre a petição da OSX mas mantém a inclusão. Em 26/01/2023, recebe AP da MMX. Em 19/05/23, acolhe AP da MMX. Em 02/10/2023, aguardando processamento de RR da MMX.</t>
  </si>
  <si>
    <t>OSX incluída no polo. Possibilidade de execução a partir de 2023, com o encerramento e/ou trânsito em julgado da Recuperação Judicial da OSX.</t>
  </si>
  <si>
    <t xml:space="preserve">0012288-07.2015.5.01.0032 </t>
  </si>
  <si>
    <t>PAULO ROBERTO COLOMBO FILHO</t>
  </si>
  <si>
    <t xml:space="preserve">  ROBERTO FERNANDES MONTEIRO - OAB: RJ0102508  Telefone (21) 96773-5909</t>
  </si>
  <si>
    <t>Equiparação salarial; iferença salarial decorrente da equiparação salarial e reflexos; alteração da anotação dos assentos constantes na CTPS.</t>
  </si>
  <si>
    <t>Audiência designada para 02/05/2016 às 09:05. Realizada audiência inicial, defesa juntada aos autos. Requereu o reclamante a oitiva de testemunha através de CP. Feito adiado sine die para cumprimento de CP. Protocolada petição do reclamante em 01/06/2016 apresentando tréplica. Publicado despacho em 15/06/2016 determinando a expedição de CPI. Autos sem movimentação processual desde 15/06/2016. Em 07/11/2016, expedida CPI de nº 0102031-17.2016.5.01.0283, designada audiência para o dia 15/02/2017 às 10:50. Feito retirado de pauta em 10/02/2017. Em 12/07/2017, Reclamante com rol de testemunhas. Em 10/08/2017, designada audiência para o dia 19/02/2018 às 09:10. Em 09/01/2018, OSX com Rol de testemunhas. Em 16/02/2018, audiência de instrução cancelada. Em 09/03/2018, OSX com quesitos para testemunha. Em 29/03/2018, Reclamante quesitos para testemunha. Em 20/04/2018, expedida CPI sob o nº 0000365-33.2018.5.17.0161 designando oitiva de testemunha para o dia 29/01/2019 às 15:10. Designada audiência para o dia 19/03/2019 às 09:00. Em 27/02/2019, designação da CPI para 24/10/2019 às 11h30min. Em 08/03/2019 despacho informando que tendo em vista a redesignação da audiência para oitiva da testemunha  no Juízo deprecado, audiência do dia 19/03/2019 está cancelada. Aguardando cumprimento da carta precatória, adiado sine die. Em 28/08/2019, despacho reinluindo o feito em pauta tendo em vista o agendamento da audiência no juizo deprecado. Audiência de instrução designada (26/11/2019 10:20). Em 03/09/2019, manifestação do autor indicando o rol de testemunhas, pedindo também para que sejam intimadas, tendo em vista o fato de trabalharem embarcadas. Em 04/09/2019, despacho determinando que o autor informe se pretende a expedição de cartas precatórias, tendo em vista que as testemunhas residem em outro município, ciente de que não o fazendo, as testemunhas deverão comparecer espontaneamente sob pena de perda da prova. Em 12/11/2019, devolução da CPI. Em 25/11/2019, reclamante requerendo o adiamento da audiência, em virtude um acidente sofrido por sua testemunha. Em 26/11/2019, audiência realizada, partes presentes e inconciliadas. Foi requerido pelo patrono do autor que sua testemunha seja ouvida na sua comarca de residencia, o que foi deferido. Adiado sine die para cumprimento de CPI. Em 05/12/2019, OSX com apresentação de quesitos para a oitiva da testemunha. Em 23/01/2020, distribuição da CPI sob o nº 0100050-54.2020.5.01.0204 com oitiva agendada para 02/04/2020 às 08:40. OITIVA CANCELADA. Em 17/07/2020, OSX informando que pretende a colheita de provas. Em 06/08/2020, devolvida a CP. Em 17/08/2020, Audiência de instrução designada (26/08/2020 10:00 VT32RJ). Em 26/08/2020, audiencia realizada, ausente o reclamante e seu patrono, presente OSX. A ré solicitou a pena de aplicação de confissão do reclamante tendo em vista sua ausencia. Adiado sine die para decisão. Em 01/09/2020, juntanda planilha de calculos no valor de R$ 179.877,02. Em 02/09/2020, proferida sentença parcialmente procedente, condenando a OSX ao pagamento de R$ 179.877,02. Em 11/09/2020, OSX com embargos de declaração. Em 25/01/2021, certidão da contadoria apurando novos calculos em R$ 107.271,71. Decisão conhecendo e acolhendo os embargos de declaração da OSX em  parte, para ajustar os cálculos  de liquidação aos termos da sentença, conforme nova planilha. Em 08/02/2021, OSX com Recurso Ordinario. Em 01/03/2021, reclamante com contrarrazões. Aguardando prosseguimento. Em 05/10/2021, sem alterações. Em 25/10/2021, certidão de julgamento - Conhecido o recurso de OSX SERVICOS OPERACIONAIS LTDA. - CNPJ: 11.437.203/0001-66 e não provido. Em 05/11/2021, aguardando publicação de acórdão. Em 08/11/2021, Acórdão negando provimento ao RO da OSX. Em 29/11/2021, OSX com RR. Em 06/02/2022, sem alteração. Em 07/03/2022, aguardando admissibilidade. Em 30/03/2022, não admitido RR da OSX. Em 13/04/2022, AI da OSX. Em 02/08/2022, conclusos para voto/decisão. Em 16/08/2022, negado provimento ao recurso. Em 21/09/22, intimação para autor dar prosseguimento ao feito. Em 02/10/23, sem alteração.</t>
  </si>
  <si>
    <t>Aguardando início da liquidação. Possibilidade de execução a partir de 2023, com o encerramento e/ou trânsito em julgado da Recuperação Judicial da OSX.</t>
  </si>
  <si>
    <t>CLIENTE</t>
  </si>
  <si>
    <t>VALOR DA CAUSA</t>
  </si>
  <si>
    <t>DEPÓSITOS JUDICIAIS</t>
  </si>
  <si>
    <t>Defesa apresentada em 12/12/2022 e audiência ainda não designada. Em 01/06/2023, despacho intimando as partes para manifestação sobre provas. Em 05/06 e 04/07, OSX e reclamante indicam que desejam produzir provas. Em 02/10/2023, aguardando audiência em 25/10/2023 às 8h45. Audiência redesignada para 06/03/24 às 8h25.</t>
  </si>
  <si>
    <t>Defesa apresentada em 16/03/23. Aguardando designação de audiência. Em 03/12/2023, tentativas de citação da MetalScrap.</t>
  </si>
  <si>
    <t>Aguardando audiência em 17/10/2023 às 8h45. Instrução realizada em 21/11/2023, às 8h35. Em 03/12/2023, aguardando prolação de sentença.</t>
  </si>
  <si>
    <t>Audiência em 12/04/2023. Em 25/04/2023, sentença de parcial procedência, reconhecendo a OSX como subsidiária. Em 02/05/2022, OSX com ED (matéria de cálculo). Em 27/10/23, rejeita Eds das partes. Em 30/10/2023, Reclamante com RO. Em 13/11/2023, OSX com RO. Em 03/12/2023, aguardando processamento dos ROs.</t>
  </si>
  <si>
    <t>Defesa apresentada em 31/01/2023. Audiência realizada em 23/08/2023 e em 03/12/2023 aguardando publicação de sentença.</t>
  </si>
  <si>
    <t>Em 15/02/23, OSX apresenta defesa. Em 03/04, aguardando designação de audiência. Em 03/12/2023, aguardando intimação da metalscrap.</t>
  </si>
  <si>
    <t>Em 12/12, apresentação de defesa e audiência ainda não designada. Audiência realizada em 10/10/2023. Em 02/11/2023, aguardando prolação da sentença. Em 30/11/2023, sentença favorável à OSX. Em 03/12/2023, aguardando RO do autor.</t>
  </si>
  <si>
    <t>Defesa apresentada em 01/02/2023 e Audiencia realizada 11/10/2023. Em 03/12/2023, aguardando prolação da sentença.</t>
  </si>
  <si>
    <t>Aguardando audiência em 22/11/2023. Em 03/12/2023, aguardando prolação da sentença.</t>
  </si>
  <si>
    <t>Audiência inicial designada para 15/09/2016 às 13:20. Realizada audiência inicial, partes presentes e assistidas, as rés declararam execeção de competência em razão do lugar, tendo em vista que a prestação de serviços ocorreu no Rio de Janeiro. Exceção de competência acolhida, foi determinada a remessa dos autos para qualquer uma das varas de Campos de Goytacazes. Processo distribuído para a 3ª VT/CG - RJ. Audiência una designada para o dia 24/01/2017 às 13:20. Foram apresentadas as defesas e foi concedido prazo para que o reclamante se manifeste. Após o prazo, os autos irão à conclusão para que o juízo aprecie as preliminares. O feito ficou adiado sine die. Audiência una marcada para o dia 24/05/2017 às 10:40. Em audiência, partes presentes concedido prazo para manifestações, encerrada audiência. Em 11/07/2017, audiência para o dia 21/09/2017 às 15:10. Em audiência, Partes presentes colhido apenas o depoimento pessoal do Autor. Marcada leitura de sentença para o dia 04/10/2017. Em 26/10/2017, Proferida sentença procedente em parte nos autos. Em 06/11/2017, OSX com Embargos de declaração. Em 06/11/2017, Integra com Embargos de declaração. Em 13/11/2017, Reclamante com contrarrazões. Em 10/01/2018, não acolhidos os Embargos de declaração opostos. Em 02/02/2018, Integra com Recurso Ordináiro. Em 15/02/2018, OSX com Recurso ordinário. Em 19/02/2018, recebidos os Recursos ordinários, aos recorridos. Em 14/03/2018, Reclamante com contrarrazões. Em 20/03/2018, Reclamante com requerimento de execução provisória, juntando liquidação do julgado no importe de R$ 1.256.434,28. Em 28/06/2018, conhecidos os recursos interpostos, provido parcialmente aos recursos das reclamadas para excluir da condenação o pagamento de férias vencidas em dobro. Em 06/07/2018, OSX com Embargos de declaração. Em 09/07/2018, Integral com Embargos de declaração. Em 09/07/2018, Reclamante com Embargos de declaração. Em 03/08/2018, notificação aos Embargados apresentarem manifestação. Em 16/08/2018, OSX com manifestação sobre os Embargos opostos. Em 04/12/2018, foi lavrado acórdão que  acolheu o recurso do reclamante e da 1ª e 2ª Reclamadas para sanar a omissão apontada, e integrar a fundamentação, quanto ao tópico bônus de retenção, " Nego provimento". Dar parcial provimento ao recurso da 3ª Reclamada para sanar a omissão ora apontada, e integrar a fundamentação do v. acórdão e na certidão de julgamento,  que na fase de liquidação de sentença, devem ser deduzidos os valores pagos a título idêntico ao Reclamante, sob pena de configuração enriquecimento ilícito. Em 19/12/2018, Integral com Recurso de Revista. Em 21/12/2018, OSX com Recurso de Revista. Em 31/01/2019, remessa ao CARC. Em 20/03/2019, decisão negando seguimento ao recurso de revista da OSX. Em 01/07/2019, não admitidos os recursos de revista das reclamadas OSX e Offshore. Em 16/07/2019, OSX com agravo de instrumento. Em 22/09/2019, mantido o despacho anterior. Em 01/11/2019, reclamante com contrarrazões. Em 23/03/2020, recebidos os autos no TST. Em 17/03/2021, reclamante pedindo prioridade. Aguardando julgamento.  Em 06/07/20 sem alterações. Em 26/07/2021, sem alterações. Em 05/09/2021, sem alteração. Em 05/11/2021, negado provimento ao AI. Em 06/01/2022, aguardando retorno de ofício da CEF quanto ao extrato de FGTS do autor. Em 07/02/2022, prazo para OSX impugnar cálculo obreiro. Em 17/02/2022, OSX e Mendes Junior com impugnação. Em 07/03/2022, promoção da contadoria acatando cálculos da Mendes Junior. Em 24/03/2022, AP do Reclamante. Em 08/04/2022, OSX com contraminuta. Em 18/08/2022, recebidos os autos para incluir em pauta. Em 21/10/22, TRT junta certidão de julgamento dando parcial provimento para que seja aplicado, em relação à fase processual, juros de mora de 1% ao mês e correção monetária pela aplicação da taxa SELIC. Já na fase pré-processual, deve ser aplicado o IPCA-E. Em 08/11/22, Acórdão publicado. Em 31/03/2023, Acórdão de ED da Integra Offshore acolhendo para excluir os juros de mora. Em 03/07/2023, aguardando trânsito em julgado.</t>
  </si>
  <si>
    <t>Distribuida em 06/05/2022. Decisão indeferindo a tutela antecipada em 10/05/2022 e intimando as rés para ciência. OSX citada em 30/05/2022. Em 03/06/2022, Autor com emenda à inicial incluindo outras rés e dano moral. Alteração do valor da causa. Em 18/06/22, OSX apresenta defesa. Em 03/03/2023, intimação para 1ª ré juntar procuração. Em 02/10/23, aguardando intimação das demais rés. Em 16/10/2023, intimação para as partes indicarem as provas que pretendem produzir. Aguardando instrução em 31/01/2024.</t>
  </si>
  <si>
    <t>Defesa em 29/11/2022. Em 17/01/2023, OSX indica provas a produzir. Em 30/06/2023, realizada audiencia. Em 03/07/2023, OSX com razões finais. Em 23/08/2023, sentença excluindo a OSX. Em 31/08/2023, autor com RO. Em 04/09/2023, aguardando intimação para CRRO. Em 29/09/2023, OSX com CRRO. Em 02/10/2023, aguardando processamento do AP. Inclusão em pauta de 13/12/2023.</t>
  </si>
  <si>
    <t>Audiência inicial e defesa em 29/01/2014. Em 24/07/2014, os pedidos foram julgados parcialmente procedentes. A reconvenção apresentada pela OSX foi julgada improcedente. Em 27/08/2014, Reclamante opôs embargos de declaração. Em 01/09/2014, a reclamada opôs embargos de declaração. Em 15/07/2015, deu provimento ao Embargos de declaração fixando o valor das custas da reconvenção no importante de R$ 1.173,63. Em 14/08/2015, Reclamante interpôs Recurso Ordinário. Em 29/06/2016, publicado acórdão de RO o qual foi dado parcial provimento ao Recurso do Reclamante para acrescer na condenação o pagamento de FGTS. Improvido o recurso da OSX. Em 16/09/2016, protocolada petição da OSX apresentando Recurso de Revista. Em 04/04/2017, não admitido os RRs. Em 23/05/2017, Reclamante com AI. Em 30/05/2017, OSX com AI. Em 11/11/2019, autos remetidos ao TST. Em 29/11/2019, autos conclusos. Em 05/02/2020, decisão negando seguimento ao agravo. Em 17/02/2020, OSX com Agravo Interno. Em 18/02/2022, Conclusos para voto/decisão (Gabinete da Ministra Maria Cristina Irigoyen Peduzzi). Em 27/10/2023, Conclusos para voto/decisão (Gabinete da Ministra Maria Cristina Irigoyen Peduzzi). Em 03/12/2023, sem alteração.</t>
  </si>
  <si>
    <t>Audiência inicial  designada para 10/05/2016 às 10:00. Realizada audiência inicial, defesa juntada aos autos. Foi designada audiência de instrução para o dia 05/07/2016 às 14h45. Publicado despacho em 06/06/2016, informando acerca do deferimento da expedição da CPI, sendo determinado o feito retirado de pauta. Após a apresentação de quesitos, expeça-se a Carta Precatória Inquiritória. Em 21/06/2016, protocolada petição da OSX, dispensando a apresentação de quesitos. Em 21/07/2016, publicado despacho informando acerca da expedição de Carta Precatória inquiritória. Em 28/09/2016, protocolada CPI. Em 14/10/2016, carta precatória distribuída sob o nº 0001618-71.2016.5.07.0010. Audiência para oitiva de testemunha designada para o dia 31/05/2017 às 09:20. Oitiva de testemunha realizada nos autos da Carta precatória, sendo a mesma remetida ao juízo de origem. Em 12/06/2017, juízo determinando inclusão do feito em pauta de audiências. Em 13/06/2017, OSX requerendo oitiva de testemunha através de CPI. Em 22/07/2017, despacho retirando o feito de pauta de audiências e determinando expedido de CPI para oitiva de testemunha. Distribuída CPI nº 0101763-46.2017.5.01.0244 designada oitiva para o dia 06/03/2018 às 09:00. Em audiência, efetuada oitiva de testemunha. Oitiva encerrada. Em audiência, partes presentes, colhido depoimento pessoal do Reclamante. Em 26/05/2018, proferida sentença procedente em parte nos autos. Em 12/06/2018, OSX com Recurso Ordinário. Em 28/01/2019, juntada petição do advogado da reclamante acerca de novo substabelecimento e contrato de honorários. Em 18/02/2019, certidão de admissibilidade do recurso ordinário da OSX. Em 08/03/2019, petição do reclamante acerca de honorários. Em 08/03/2019, contrarrazões da reclamante ao recurso ordinário. Em 13/03/2019, aguardando julgamento. Em 19/03/2019, decisão deixando de apreciar a petição do reclamante acerca dos honorários tendo em vista que será analisado em momento oportuno. Em 21/03/2019, remetidos os autos para o órgão jurisdicional competente para processar recurso. Autos conclusos para julgamento. Incluído o processo em pauta (23/07/2019, 10:00:00, Sala 1Des. Mario Sergio 23-07-19). Em 25/07/2019, Recurso Ordinário da OSX conhecido e provido em partes para aplicar o índice TRD para os débitos devidos até 24/03/2015 e após o IPCA-E. Em 06/09/2019, acórdão publicado. Em 10/09/2019, OSX com embargos de declaração. Em 20/09/2019, autos conclusos. Em 04/10/2019, Incluído o processo em pauta (15/10/2019, 10:00:00, Sala 4 - Em Mesa - 15-10-19). Em 16/10/2019, acórdão conhecendo e no mérito negando provimento aos embargos opostos. Em 25/10/2019, OSX com recurso de revista. Em 28/01/2020, remessa à CARC. Em 02/03/2020, admitido o Recurso de Revista da OSX. Em 29/05/2020, reclamante manifestando sua concordância com o pleito da reclamada no Recurso de Revista, com a finalidade de que os autos retornem à vara de origem para que inicie a fase de liquidação. Em 23/06/2020, OSX reiterando seu Recurso de Revista. Aguardando julgamento. 07/05/2021, Conclusos para voto/decisão (Gabinete da Desembargadora Convocada Tereza Aparecida Asta Gemignani). Em 17/02/2022, Conclusos para voto/decisão (Gabinete do Desembargador Convocado João Pedro Silvestrin). Em 04/04/2022, sem alteração. Em 20/04/2022, conhecido e provido o recurso em parte. Em 13/05/2022, trânsito em julgado. Em 02/06/2022, decisao homologando os cálculos da Exprovas e intimando a OSX para pagar ou garantir a execução. Em 03/06/2022, OSX com EE informando da manutenção da RJ e impossibilidade de atos constritivos. Em 04/07/2022, aguardando CMEEX do autor. Em 05/07/2022, autor com CMEEx. Em 05/08/2022, sem alteração. Em 02/09/2022, prazo para OSX informar situação da RJ. Em 19/09/2022, OSX informa ausência de trânsito em julgado da RJ. Em 29/09/2022 juízo despacha pedindo a transferência dos valores bloqueados na ExProvas 0100374-07.2020.5.01.0281- id 75be660 para estes autos e manda oficiar o juízo empresarial para esclarecer se os créditos trabalhistas estão vinculados ao referido Juízo. Em 13/02/2023, juízo intima partes para, em 30 dias, falarem sobre a execução. Em 03/04/2023, OSX informa status da RJ. Em 02/05/2023, juiz intima autor para ciência. Em 30/06/2023, juiz toma ciência de que os créditos trabalhistas estão fora da RJ e expede despacho determinando a citação da OSX para pagamento do saldo remanescente. Em 13/06/2023, liberação de alvarás ao autor e advogado - 110.442,42. Em 03/07/2023, intimação para o autor dar prosseguimento ao feito pela diferença. Em 26/07/2023, sobrestamento do feito por ausência de manifestação do autor. Em 03/12/2023, sem alteração.</t>
  </si>
  <si>
    <t>Designada audiência una para o dia 06/10/2015 às 14:00. Audiência una realizada dia 06/10/2015, contestado o feito, designada audiência de instrução para o dia 09/12/2015 às 11:15. Audiência de instrução realizada dia 09/12/2015, presente as partes, conciliação rejeitada, autos conclusos para sentença. Em 13/12/2015, julgado procedentes em parte os pedidos. Em 07/01/2016, Reclamante opôs Embargos de Declaração. Em 25/01/2016, OSX interpôs Recurso Odinário. Em 16/02/2016, não acolhido os Embargos de Declaração do reclamante. Em 24/02/2016, reclamante interpôs Recurso de Ordinário. Em 25/02/2016, OGX apresentou manifestação reiterando Recurso Ordinário. Em 21/03/2016, OSX apresentou contrarrazões. Em 21/06/2016, publicado acórdão de Recurso Ordinário, o qual fora dado parcial provimento ao recurso da reclamada, para excluir da condenação o pagamento de honorários advocatícios. Parcial provimento ao recurso do reclamante, para a reclamada retificar a CTPS do reclamante, bem como todas as parcelas devidas. Em julgamento realizado no dia 25/01/2017, a Turma rejeitou a nossa preliminar de Dialeticidade suscitada em contrarrazões, bem como deu parcial provimento ao nosso Recurso para excluir da condenação a horas in itinere antes de 01/08/2012 e deu parcial provimento ao Recurso do autor para deferir a estabilidade no emprego tendo em vista que entendeu que o autor foi eleito presidente na CIPA, deferiu ainda o bônus e dano moral no valor de R$ 30.000,00. Opostos embargos de declaração pela OSX CN em 21/02/2017. Em 05/04/2017, incluído na pauta de julgamento do dia 26/04/2017 às 09:30. Acolhidos em parte os Embargos de Declaração de OSX. Em 02/06/2017, OSX com Recurso de Revista. Em 08/09/2017, remetidos autos a ARR. Em 09/10/2017, não admitido o Recurso de Revista. Em 13/12/2017, OSX com Agravo de Instrumento em Recurso de Revista. Em 20/03/2018, mantido o despacho, ao agravado. Em 12/04/2018, Reclamante com contrarrazões. Em 26/09/2018, autuado (TST). Em 23/11/2018, autos remetidos para Secretaria da 7ª Turma para publicar decisão monocrática (TST). Em 04/12/2018, publicada decisão que negou seguimento ao Agravo de Instrumento (TST). Em 03/12/2018, Negado seguimento ao recurso. Em 10/02/2019,certidão de trânsito em julgado. Em 04/04/2019, recebidos os autos para prosseguir. Em 08/04/2019, proferido despacho para que o autor venha com cálculos discriminados. Em 09/04/2019, expedido ofício para Caixa Econômica Federal (FGTS).  Em 26/04/2019, anexado extrato analítico da conta vinculada do FGTS em nome de Dilmar Freitas Melo. Em 29/04/2019, intimação para o autor apresentar seus cáclulos. Em 28/05/2019, reclamante com cálculos no valor de R$913.108,77. Em 27/06/2019, OSX com impugnação. Em 02/07/2019, despacho para o autor retificar seus cálculos conforme promoção da contadoria. Em 05/08/2019, reclamante com retificação de cálculos. Em 20/08/2019, OSX com impugnação aos cálculos, apresentando o valor de R$ 558.492,47. Em 21/08/2019, certidão da contadoria orientando que o autor retifique seus cálculos. Em 25/08/2019, despacho determinando que o autor siga a orientação da contadoria, retificando seus cálculos. Em 03/09/2019, manifestação da parte autora com os novos cálculos no valor de R$ 664.266,95. Em 16/09/2019, OSX com impugnação aos cálculos da reclamante e apresentando o seu no valor de R$ 575.410,63. Em 17/09/2019, promoção da contadoria acerca dos calculos da OSX. Em 18/09/2019, despacho para que o autor proceda a retificação dos seus cáculos. Em 27/09/2019, autor com a retificação dos cálculos, apresentando o valor de R$ 662.604,31. Em 09/10/2019, OSX com impugnação e apresentação dos cálculos no total de R$ 654.038,62. Em 10/10/2019, certidão da contadoria apurando os cálculos em R$ 646.104,61‬. Em 14/10/2019, despacho para que as partes se manifestem em 8 dias sobre a promocação da conttadoria. Em 29/10/2019, reclamante com impugnação aos calculos da contadoria e mantendo o seu valor de R$ 662.604,31. Em 07/11/2019, certidão da contadoria com esclarecimentos acerca dos pontos impugnados. Despacho determinando vista à União para que impugne se assim desejar o valor de INSS. Em 15/12/2019, PGF requerendo vista dos autos. Em 17/12/2019, homologada a liquidação no valor de R$ 535.178,31 ao autor, R$ 29.459,45 ao INSS e 81.466,85 de honorários advocatícios. Em 28/01/2020, despacho reconsiderando a decisão, ante a recuperação judicial da ré e determinando a expedição de habilitação de crédito. Em 16/04/2020, OSX incluída no BNDT. Em 20/05/2020, ofício à 4ªVT informando que há nos autos depósitos recursais nos valores de R$ 8.184,00, R$ 17.919,26 e R$ 9.189,00. Em 07/12/2020, autor pedindo o levantamento dos depositos recursais existentes nos autos, bem como a intimação da OSX para o pagamento da execução. O autor também peticionou requerendo prioridade na tramitação por se tratar de pessoa idosa. Em 27/01/2021, OSX informando o interesse em composição amigável, pedindo portanto que o autor informe os dados para contato. Em 01/02/2021, tendo em vista a manifestação da OSX, o magistrado determinou a inclusão do feito em pauta virtual de conciliação. Em 05/02/2021, designada audiencia para 25/03/2021 às 14:00. Em 25/03/2021, audiencia designada, partes presentes e inconciliadas. Encerrada a audiência. Em 20/04/2021, OSX informando que a sentença proferida sobre sua recuperação judicial ainda não transitou em julgado. Em 06/05/2021, ofício à VE do RJ. Em 06/02/2022, sem alterações. Em 21/02/2022, juízo reenvia ofício à VE. Em 18/04/2022, reclamante requer liberação de alvará. Em 29/04/2022, juízo determina que se aguarde retorno dos ofícios. Em 07/11/2022, reiteração de ofício. Em 29/03/2023, juízo determina liberação dos valores ao autor. Em 05/05/2023, aguardando confirmação do recebimento do crédito dos depósitos recursais. Em 17/05/2023, juiz intima OSX para falar sobre RJ. Em 24/05/2023, manifestação da OSX. Em 29/05/2023, juiz determina suspensão da ação por 60 dias. Em 05/09/2023, autor requer o prosseguimento em face da OSX. Em 21/09/2023, juiz determina sisbajud. Em 22/09/2023, OSX informa impossibilidade de constrição. Em 27/09/2023, juiz reitera que prosseguirá a execução. Em 01/10/2023, OSX com Agravo de Petição. Em 19/10/2023, remetido ao TRT. Em 03/12/2023, aguardando pauta de julgamento.</t>
  </si>
  <si>
    <t>Audiência una designada para 09/03/2016 às 10:45. Em 09/03/2016, realizada audiência, ausente o Autor, seu advogado a justificou pelo fato do Autor residir,  tualmente, em Santiago/Chile. Desta forma, entendeu a Juíza pelo deferimento do adiamento da audiência, sob os protestos da Reclamada. Redesignada nova audiência una para o dia 20/07/2016 às 14:40. Em 10/03/2016, OSX apresentou manifestação. Realizada audiência de instrução, colhidos depoimentos das partes. Quando do retorno da Carta Precatória, deferido prazo para apresentação de manifestações prazo comum de 10 dias, após conclusos para sentença. Em 31/08/2016, expedida Carta Precatória. Em 14/09/2016, decorrido o prazo da OSX. Em 11/11/2016, publicada notificação, informando acerca da oitiva de testemunha através de CP designada para o dia 30/05/2017 às 14h20. Realizada oitiva de testemunha nos autos da CP, remetidos os autos ao juízo de origem. Em 27/07/2017, Reclamante e OSX com razões finais. Em 02/11/2017, proferida sentença improcedente nos autos. Em 28/11/2017, Reclamante com Recurso Ordinário. Em 19/03/2018, recebido o Recurso Ordinário, ao recorrido. Em 02/04/2018, OSX com Contrarrazões. Em 21/06/2018, conhecido o recurso interposto provido em parte, para deferir as "horas in intinere", com adicional de 50% e reflexos postulados e excluir da condenação a multa por litigância de má-fé. Em 11/07/2018, OSX com Embargos de declaração. Em 20/09/2018, não acolhidos os embargos opostos. Em 04/10/2018, OSX com Recurso de Revista. Em 22/11/2018, proferida decisão que negou seguimento ao Recurso de Revista. Em 08/04/2019, publicada intimação da decisão que negou seguimento ao Recurso de Revista. Em 22/04/2019, OSX com agravo de instrumento em recurso de revista. Em 18/06/2019, despacho para contrarrazões e remessa ao TST. Em 02/10/2019, certidão de remessa ao TST. Em 21/10/2019, autos recebidos para apreciação. Em 27/02/2020, autos conclusos para votação. Aguardando julgamento. 25/03/2020, Conclusos para voto/decisão (Gabinete do Ministro Guilherme Augusto Caputo Bastos). Em 10/06/2021, negado provimento ao Recurso. Em 21/06/2021, OSX com Agravo Regimental. Em 08/07/2021, Contrarrazões do Reclamante. Em 07/01/2022, Remetidos os Autos para Secretaria da 2ª Turma para redistribuir. 04/02/2022 Incluído em pauta o processo para o julgamento em Sessao Telepresencial. Em 18/02/2022, negado provimento ao AI com multa. Em 30/03/2022, Reclamante apresenta cálculos. Em 25/04/2022, OSX com impugnação aos cálculos. Em 10/05/2022, homologação dos cálculos. Em 26/05/2022, OSX com EE sobre RJ e sobre os cálculos. Em 16/08/2022, acolhe parcialmente o EEX na OSX quanto à suspensão da execução ante a RJ. Em 17/11/2022, Reclamante alega o fim da RJ e requer prosseguimento. Em 17/01/2023, OSX explique que a RJ persiste. Em 31/01/2023, juiz despacha determinando que o autor comprove o encerramento definitivo da RJ. Em 03/12/2023, sem alteração.</t>
  </si>
  <si>
    <t xml:space="preserve">Designada audiência una para o dia 06/10/2015 às 13:50. Audiência una realizada dia 06/10/2015 às 13:50, contestado o feito, audiência designada para o dia 09/12/2015 às 11:00. Audiência de instrução realizada dia 09/12/2015, presente as partes, conciliação rejeitada, autos conclusos para sentença. Em 13/12/2015, julgado procedentes em parte os pedidos. Em 07/01/2016, Embargos de declaração oposto pelo Reclamante. Em 11/01/2016, despacho: aguarde-se o decurso do prazo da ré. Após, ao embargado/réu para manifestar-se sobre os embargos de declaração do autor. Em 25/01/2016. OSX Construção Naval interpôs Recurso Ordinário. Em 11/02/2016, OSX apresentou manifestação aos Embargos de Declaração. Em 21/02/2016, não acolhidos os Embargos de Declaração do Reclamante. Em 24/02/2016, Reclamante interpôs Recurso Ordinário. Em 03/03/2016, OSX  apresentou manifestação reiterando interposição do RO. Em 01/04/2015, certidão admissibilidade de RO's. Em 05/04/2016, aos recorridos/autor e réu, apresentarem contrarrazões. Publicado acórdão de Recurso Ordinário em 21/06/2016, o qual fora dado parcial provimento ao recurso do reclamante, condenando a reclamada a retificação de CTPS e pagar todas as diferenças devidas. Parcial provimento ao recurso da reclamada para excluir da condenação o pagamento de honorários advocatícios. Em 07/07/2016, protocolada petição da OSX apresentando Recurso de Revista. Protocolada contrarrazões do Reclamante em 01/08/2016. Autos remetidos à ARR. Em 04/04/2017, não admitido o Recurso de Revista da OSX. Em 11.05.2017, interposto AIRR pela OSX. Em 05/07/2017, Reclamante com contrarrazões. Aguardando julgamento de recurso no TST. Em 14/03/2018, negado provimento ao Agravo. Em 16/04/2018, certificado o trânsito em julgado. Em 18/06/2018, notificação as partes comparecerem a Vara do Trabalho no dia 05/07/2018 às 13:00 para anotação da CTPS, após apresente o Reclamante seus cálculos de liquidação. Em 17/07/2018, Reclamante com cálculos de liquidação. Em 23/08/2018, Contadoria com promoção informando cálculos incorretos. Em 24/08/2018, OSX com impugnação aos cálculos de liquidação. Em 12/09/2018, Reclamante com novos cálculos de liquidação. Em 21/09/2018, OSX com impugnação aos novos cálculos do reclamante. Em 27/09/2018, Contadoria com promoção informando cálculos incorretos. Em 28/09/2018, notificação ao Reclamante apresentar novos cálculos. Em 29/10/2018, Reclamante com novos cálculos de liquidação, no valor de R$ 296.160,42, atualizados até 31/10/2018. Em 26/11/2018, OSX impugnou os novos cálculos, apresentando o valor de R$ 257.836,13, atualizados até 31/10/2018. Em 28/11/2018, foi proferido despacho para que o Reclamante retifique seus novos cálculos. Em 13/12/2018, Notificação ao reclamante apresentar cálculos retificados. Em 28/01/2019, reclamante apresenta cálculos no valor de R$289.037,05. Em 11/02/2019, OSX apresenta impugnação aos calculos da exequente no valor de R$253.960,76. Em 12/02/2019, despacho remetendo o processo para a contadoria. Em 17/02/2019, promoção da contadoria com valor de R$ 265.045,67+INSS - R$ 23.991,37 -há depósito recursal comprovado nos autos. Em 11/03/2019, impugnação ao cálculos da OSX com planilha no valor de R$253.960,76.  Em 14/03/2019, transcorrido o prazo do autor.  Em 26/03/2019, proferido despacho deixando de acolher a impugnação da ré, tendo em vista que já superada, conforme promoção da contadoria. Vista para a União Federal.  Em 03/04/2019, manifestação da Fazenda Nacional para requerer que a intimação seja encaminhada à Procuradoria Federal, com a devolução do prazo para manifestação.  Em 15/04/2019, petição do reclamante com pedido de homologação de seus cálculos, bem como a penhora do depósito recursal. Em 08/05/2019, proferido despacho para notificar a União Federal corretamente, após a sua manifestação, vista às partes e após à homologação como já determinado em despacho do dia 26/03/2019.  Em 17/06/2019, decisão homologando os cálculos do autor, conferidos pela contadoria. Líquido ao reclamante: R$265.045,67 e INSS R$23.991,37. Em 03/07/2019, embargos à execução pela OSX. Em 05/08/2019, reclamante com impugnação aos embargos apresentados pela OSX. Em 13/08/2019, despacho determinando que a contadoria se manifeste quanto aos embargos opostos pela OSX e reconsiderando a determinação de reserva das custas. Em 15/08/2019, certidão da contadoria ratificando a promoção de 17/02/2019. Em 21/08/2019, sentença julgando improcedentes os embargos, determinando a habilitação do credito do autor, ofício ao juizo da recuperação judicial e a verificação da possibilidade de levantamento do alvará ao autor dos depósitos recursais. Em 04/09/2019, OSX com agravo de petição. Em 09/09/2019, certidão de admissibilidade do agravo de petição da OSX. Em 20/09/2019, reclamante com contraminuta. Em 23/09/2019, distribuído por dependência. Em 24/09/2019, certidão de redistribuição para a 6ª turma. Em 18/12/2019, recebidos os autos para incluir em pauta. Em 07/02/2020, Incluído o processo em pauta (18/02/2020, 10:00:00, ST6 - GERAL). Em 27/02/2020, conhecido e provido o recurso da OSX para declarar a nulidade da sentença por ausencia de fundamentação e o retorno dos autos para nova sentença. Em 18/03/2020, Recebidos os autos para prosseguir. Em 27/03/2020, certidão da contadoria, esclarecendo os pontos observados pela ré. Despacho determinando a intimação da ré para informar como chegou aos valores apontados. Em 03/04/2020, OSX informando o solicitado no despacho anterior. Em 30/04/2020,  Despacho determinando a intimação da ré para informar como chegou aos valores apontados. Em 11/05/2020, OSX com esclarecimentos. Em 12/05/2020, certidão da contadoria dando razao a ré. Em 14/05/2020, despacho determinando a retificação de calculos pelo autor. Em 22/05/2020, reclamante com apresentação de calculos no valor de R$ 288.851,13. Em 05/06/2020, OSX com apresentação de calculos no valor de R$ 213.578,75. Em 09/06/2020, certidão da contadoria dando por correto o calculo do autor. Em 06/07/2020, OSX informando que não se opõe a liberação do dep recursal para o autor. Em 29/07/2020, feito chamado a ordem para apreciação de embargos a execução. Em 31/07/2020, sentença julgando parcialmente procedente os embargos à execução da OSX. Em 13/08/2020, OSX com Agravo de Petição, apresentando calculos no valor de R$ 213.578,75. Em 09/09/2020, reclamante apresentando contraminuta ao agravo de petição. Em 10/09/2020, autos remetidos ao TRT para julgamento. Em 17/11/2020, Incluído em pauta o processo para julgamento na data de 27/11/2020 09:30. Em 08/01/2021, acórdão conhecendo o agravo da OSX e no mérito negando provimento. Em 05/02/2021, OSX com recurso de revista. Em  19/04/2021, Remessa à CARC. Em 05/06/2021 foi indeferido o recurso de revista da Osx. Em 11/07/2021, OSX com Agravo de instrumento. Em 01/09/2021, intimação Reclamante para contraminuta. Em 05/10/2021, sem alteração. Em 14/10/2021, remessa ao TST. Em 06/01/2022, Remetidos os Autos para Coordenadoria de Classificação, Autuação e Distribuição de Processos ( retorno do TRT com novo recurso ). Em 06/02/2022, sem alterações. Em 09/02/2022 , Conclusos para voto/decisão (Gabinete do Ministro Ives Gandra da Silva Martins Filho). Em 03/12/2023, sem alteração. </t>
  </si>
  <si>
    <t>Designada audiência para o dia 06/11/2017 às 08:35. Em audiência, partes presentes concedido prazo para apresentação de documentos pela Reclamada, audiência encerrada. Em 18/12/2017, OSX juntando documentos. Designada audiência para o dia 23/08/2018 às 09:30. Em audiência, partes presentes, deferida expedição de cartas precatórias devendo as partes qualificarem suas testemunhas, além de apresentarem quesitos. Deferida produção de prova pericial, cocedendo-se prazo para quesitos e indicação de assistente técnico. Adiado "sine die" para perícia. Em 10/09/2018, OSX com quesitos e indicação de assistente técnico. Em 10/09/2018, OSX com indicação de testemunhas. Em 11/10/2018, distribuída CPI sob o nº 0101110-84.2018.5.01.0284, designando oitiva de testemunha para o dia 30/01/2019 às 15:00. Em 30/10/2018, foi proferido despacho que acolheu a estimativa de honorários periciais em R$ 3.400,00. Em 31/01/2019, nova solicitação de carta precatoria (CPI). Em 05/02/2019, despacho para que a Secretaria envie a Petição Inicial e da Contestação para 4ª VT/Campos Goytacazes (id e4ccc14).  Em 08/02/2019, certidão informando que CP foi devolvida devidamente cumprida. Em 08/02/2019, cópia da ata de audiência de 30/01/2019 certificando que foi inquirida a testemunha da ré Jairo  Sampaio  Vianna  de  Aquino. Em 11/02/2019, chamado o feito a ordem para reconsiderar o despacho de id e4ccc14, expedindo CPI a uma das Varas de Vitória para oitiva da testemunha indicada no id 19a6a1b. Em 15/02/2019, expedida CPI sob nº  0000140-56.2019.5.17.0006 (oitiva designada para 27/03/2019 às 10:20 - 6ª Vara do Trabalho de Vitória). Em 11/03/2019, petição do perito nomeado informando que não tem como realizar qualquer trabalho fora da Cidade do Rio de Janeiro, por problemas particulares. Em 13/03/2019, conclusos os autos para despacho. Em 27/03/2019, ata da audiência depoimento da testemunha do reclamante em Vitoria (CPI 0000140-56.2019.5.17.0006).  Em 03/04/2019, aceite de encargo do novo perito, Leonardo Ananias Freitas dos Santos, honorários no valor de R$2.440,00.  Em 08/04/2019, despacho acolhendo os honorários do perito e intimando as partes para início da perícia. Em 08/04/2019, despacho para colher a estimativa de honorários do perito e iniciar a perícia. Em 15/04/2019, devolvida a carta precatória com ata de audiência da oitiva da testemunha do reclamante, gravados na pasta "gravação" no disco "I", bem como na  unidade  local. Em 15/04/2019, email ao perito para que entregue o laudo em 45 dias. Em 17/07/2019, despacho determinando a intimação do perito para informar quanto a conclusão da perícia em 10 dias. Em 22/07/2019, manifestação do perito, informando não ter como realizar a perícia sem o pagamento dos honorários periciais, ainda que de forma parcelada. Em 25/07/2019, despacho destituindo o perito antes nomeado e nomeando a perita Lucimar Cavalcanti. Em 22/09/2019, despacho determinando a renovação da notificação da perita. Em 24/10/2019, determinada a renovação da notificação. Certidão de envio de e-mail à perita. Em 14/11/2019, destituída a perita Luciamar e nomeado o perito Leandro Catão. Em 19/11/2019, manifestação do perito aceitando o encargo e solicitando esclarecimentos. Em 21/11/2019, despacho determinando a notificação das partes para que respondam aos questionamentos do perito. Em 26/11/2019, manifestação do reclamante acerca do solicitado. Em 29/11/2019, manofestação da OSX acerca do solicitado pelo perito. Em 03/12/2019, determinada a notificação do perito. Em 06/12/2019, manifestação do perito, informando que para o deslocamento até o local da diligência, precisará do adiantamento de R$ 1.000,00. Em 11/12/2019, determinada a notificação das partes. Manifestação do reclamante optando pela desistência da visita á Porto do Açu. Em 16/12/2019, OSX com manifestação quanto a realização da perícia em sua unidade que se encontra inativa. Em 17/01/2020, determinada a itimação do perito para que estime seus honorários. Em 28/01/2020, perito com apresentação de proposta de honorarios. Em 06/02/2020, OSX impugnando o valor dos honorários periciais. Em 10/02/2020, despacho mantendo os honorários fixados anteriormente. Em 14/02/2020, OSX pedindo expedição de CPI. Em 18/02/2020, indeferida a CPI. Em 19/02/2020, desginada pelo perito a data para a prícia 18/03/2020, às 15h00min. Em 05/03/2020, certidão com link para acesso às mídias da CPI realizada. Em 16/03/2020, OSX solicitando o cancelamento da perícia, tendo em vista a pandemia que assola o país. Em 17/03/2020, perito informando a data de 18/05/2020 às 10h para a designação de perícia. Deferido o adiamento conforme solicitado. Em 30/04/2020, perito pedindo o adiamento e para 01/06/2020. Despacho determinando ciencia as partes. Aguardando perícia. Em 26/05/2020, perito pedindo deferimento da realização de pericia virtual. Em 27/05/2020, desmarcada a diligência. Em 29/05/2020, reclamante recusando a realização da perícia virtual. Em 03/06/2020, OSX recusando a realização da perícia virtual. Em 20/07/2020, perito informando a data para perícia, qual seja, 28/08/2020 às 8:00h. Em 08/09/2020, perito com apresentação de laudo pericial. Em 14/09/2020, reclamante concordando com o laudo pericial, pedindo prosseguimento do feito. Em 24/09/2020, OSX impugnando o laudo pericial. Perito com esclarecimentos. Em 02/10/2020, OSX informando que pretende produzir prova oral e que se opõe a realização de audiencia virtual. Em 05/10/2020, reclamante pedindo o prosseguimento com a audiencia virtual. Em 06/10/2020, proferido despacho determinando a intimação da reclamada para dizer se ainda discorda com a realização de audiência virtual. Em 14/10/2020, petiçao da OSX discordando com a realização de audiência virtual. Em 17/12/2020, designada audiencia de encerramento de instrução para 22/02/2021 às 09:15. Em 22/02/2021, audiencia realizada, partes ionconciliadas. Razões finais por memoriais em 15 dias. Aguardando prolação de sentença. Em 31/05/2021, despacho determinando reabertura da instrução para oitiva do Reclamante. Designada audiência de instrução para 10/08/2021. Em 06/07/2021 sem alterações. Em 04/08/2021, aguardando audiência de instrução. Em 10/08/2021, audiência realizada. Em 06/01/2022, aguardando sentença. Em 04/02/2022, proferida sentença de parcial procedência. Em 07/03/2022, OSX com recurso ordinário. Reclamante com CRRO em 17/03/2022. Em 20/07/2022, TRT pede para OSX recolher depósito recursal. Em 02/08/2022, OSX junta as guias pagas. Em 21/09/2022, acórdão negando provimento ao RO da OSX. Em 05/10/22, aguardando baixa e início da liquidação. Em 26/10/2022, intimação para o autor apresentar cálculos de liquidação. Em 27/10/2022, cálculos do Reclamante de 1.176.154,65. Em 21/11/2022, OSX com impugnação. Em 30/11, remessa à contadoria. Em 23/02/23, certidão da contadoria concordando com cálculos da OSX, exceto com relação aos honorários. Em 02/03/23, impugnação do autor. Em 03/04/2023, homologados cálculos. Em 04/04/2023, autor com ISL. em 24/05/2023, resposta da OSX à ISL. Em 03/07/2023, aguardando julgamento. Em 12/07/2023, decisão que acolhe ISL parcialmente apenas para determinar intimação da União quanto ao INSS devido. Em 01/09/2023, impugnação da União quanto a apuração do INSS. Em 20/09/2023, autos remetidos à contadoria. Em 02/10/2023, aguardando decisão sobre impugnação. Em 01/11/2023, juízo intima as partes sobre novos cálculos, considerando as insurgências da União. Em 03/12/2023, aguardando fixação de novo valor.</t>
  </si>
  <si>
    <t>Audiência designada para o dia 17/09/2015 às 13:00. Audiência una realizada em 19/09/2015, conciliação rejeitada, audiência de instrução designada para o dia 10/11/2015 às 15:30. Audiência de instrução realizada dia 10/11/2015, conciliação rejeitada, designa-se para julgamento a data de 18/12/2015 às 17:09. Em 01/12/2015, conclusos os autos para julgamento. Em 21/12/2015, petição com manifestações pela OSX. Em 19/01/2016, prolatada sentença que julgou procedente em parte os pedido do reclamante. Total bruto da condenação: R$ 75.048,71. Em 28/01/2016, OSX opôs Embargo de Declaração. Publicada decisão de Embargos de Declaração em 13/05/2016, o qual fora dado parcial provimento para retificar o valor da condenação para R$ 49.770,25 (valor bruto da condenação) e ainda para a reclamada efetuar o pagamento da execução em 15 dias, sob pena de multa do artigo 475-J do CPC. Protocolamos petição em 23/05/2016 apresentando Recurso Ordinário. Em 07/06/2016, protocolada petição do reclamante apresentando recurso adesivo. Em 07/06/2016, reclamante apresentou contrarrazões ao nosso recurso. Em 21/06/2016, protocolada petição da OSX apresentando contrarrazões. Em 23/08/2018, conhecidos os recursos interpostos, negado provimento o recurso do Reclamante e provido em parte o recurso da Reclamada (OSX) para restringir a condenação ao pagamento da Target apenas ao ano de 2013, de forma proporcional. Em 31/08/2018, OSX com Embargos de declaração. Em 11/10/2018, não acolhidos os Embargos opostos. Em 01/11/2018, OSX com Recurso de Revista. Em 23/01/2019, negado seguimento ao Recurso de Revista. Em 10/05/2019, intimação da decisão que nega seguimento ao recurso. Em 08/08/2019, Recebidos os autos para iniciar a execução. Em 13/08/2019, à contadoria para atualização e adequação dos cálculos de liquidação da senteça nos termos do acórdão. Em 27/11/2019, certidão da contadoria atualizando os calculos para o total de R$ 40.242,24. Em 30/11/2019, reclamante requerendo a expedição de alvará referente ao depósito judicial, bem como a intimação da reclamada para pagar o valor da diferença. Em 12/12/2019, determinada a expedição do alvará, bem como a intimação da reclamada para o pagamento em 48h sob pena de penhora online. Em 16/12/2019, manifestação da OSX pedindo a reconsideração do despacho que determinou a intimação da OSX para pagamento, tendo em vista a recuperação judicial em andamento. Em 23/01/2020, determinado cumprimento da expedição de alvará e após, a intimação do reclamante para se manifestar sobre a petição da reclamada. Expedido o alvará. Em 13/02/2020, manifestação do reclamante pedindo a penhora em face da OSX. Em 28/02/2020, despacho determinando que a OSX junte a íntegra do deferimento de recuperação judicial. Em 10/03/2020, OSX juntando o deferimento da recuperação judicial e pedindo o prosseguimento na 3ª Vara Empresarial.  Em 24/03/2020, determinada a expedição de certidão de habilitação de créditos ao autor. Em 14/08/2020, certidão atualizando calculos para R$ 59.362,37. Em 17/09/2020, certidão de credito para habilitação no juizo falimentar. Em 14/10/2020, autos arquivados provisoriamente. Em 17/08/2023, despacho intimando autor para dar andamento. Em 28/08/2023, autor informa término da RJ e juiz profere despacho determinando atualização dos cálculos e intimação da OSX para pagamento. Em 30/08/2023, OSX requer a suspensão da execução. Em 01/09/2023, juiz defere e determina expedição de certidão de habilitação de créditos. Em 03/12/2023, sem alteração.</t>
  </si>
  <si>
    <t>Audiência designada para o dia 09/09/2015 às 09:05. Em audiência realizada no dia 09/09/2015, foi verificado que a reclamada não havia sido citada, motivo pelo qual adio o feito para 28/10/2015 às 14:25. Audiência inicial realizada dia 28/10/2015, conciliação recusada, adio o feito para 19/01/2016 às 14:10. Em 29/10/2015 audiência una designada para 19/01/2016 às 14:10. Em 19/01/2016, realizada audiência, foi defiro o prazo de 10 dias, no mesmo prazo, as partes deverão apresentar quesitos para formação de carta precatória requerida pelo autor, oportunidade  em que feito restou adiado para o dia 03/05/2016 às 10:05. Em 28/01/2016, OSX apresentou quesitos para CPI. Em 01/02/2016, reclamante apresentou Réplica  e quesitos. Em 11/05/2016, manifestação do reclamante, se reportando aos elementos da inicial, como forma de réplica. Publicado despacho em 09/06/2016 informando as partes acerca da audiência no juízo deprecante marcada para o dia 02/05/2017 às 11:20. Em 14/11/2016, emitida Carta Precatória. Audiência de instrução marcada para o dia 05/04/2017 às 09:55. Audiência redesignada para o dia 27/03/2017 às 09:50. Em 27/03/2017, audiência redesignada para o dia 31/05/2017 às 09:05. Em 25/05/2017, audiência de instrução cancelada. Em 18/10/2017, distribuída CP sob o nº 0101532-16.2017.5.01.0342 designando oitiva de testemunha para o dia 22/02/2018 às 11:20. Em audiência, colhido depoimento da testemunha. Audiência encerrada, devolvida CP ao juízo deprecante. Designada audiência para o dia 14/08/2018 às 10:30. Em audiência, partes presentes, colhido depoimento pessoal do reclamante. Em 12/09/2018, proferida sentença procedente em parte nos autos. Em 20/09/2018, OSX com Embargos de declaração. Em 06/11/2018, autos conclusos para embargos. Em 25/02/2019, proferida sentença negando provimento aos embargos da OSX. Em 13/03/2019, interposto Recurso Ordinário pela OSX. Em 02/04/2019, decisão recebendo o Recurso Ordinário e à recorrida para contrarrazões. Em 15/04/2019, reclamante com contrarrazões. Em 07/05/2019, recebidos os autos para incluir em pauta de julgamento. Incluído o processo em pauta (25/06/2019, 09:00:00, ICAF 9H). Em 03/07/2019, acórdão que dá parcial provimento para afastar a condenação com fulcro em target e para suprimir da sentença o tema correção monetária, deixando a definição para a fase de liquidação. Em 20/08/2019, certidão de trânsito em julgado. Em 05/09/2019, Iniciada a liquidação. Despacho determinando que as partes apresentem seus cálculos e estabelecendo o parametro a ser seguido. Em 16/09/2019, OSX com cálculos no valor de R$ 13.336,92. Em 17/12/2019, certidão da contadoria, atualizando os cálculos para R$ 14.165,75. Decisão homologando os calculos de acordo com a certidão da contadoria. Em 19/12/2019, OSX com manifestação pedindo a reconsideração do despacho que determinou o pagamento em 48h, tendo em vista sua atual condição de recuperação judicial. Em 13/02/2020, reclamante solicitando o prosseguimento com a penhora da executada. Em 17/03/2020, indeferida a solicitação do autor e determinada a expedição de certidão de habilitação de créditos. Em 07/08/2020, expedida a habilitação de credito no juizo falimentar. Em 27/10/2020, autos arquivados provisoriamente.  Em 12/05/2023, autor requer prosseguimento da execução. Em 05/06/2023, juízo intima OSX para que informe sobre RJ. Em 12/06/2023, OSX informa sobre RJ. Em 29/06/2023, juízo intima autor para vistas da manifestação da OSX. Em 14/08/2023, Reclamante requer prosseguimento. Em 31/08/2023, juiz determina atualização de cálculo e intimação da OSX. Em 04/09/2023, OSX requer suspensão da execução. Em 18/09/2023, juiz determina intimação do autor. Em 28/09/2023, autor requer execução da OSX. Em 02/10/2023, juízo expede ofício à RJ a fim de averiguar a situação dos créditos trabalhistas. Em 03/12/2023, aguardando retorno de ofício da RJ.</t>
  </si>
  <si>
    <t>Audiência una designada para 28/04/2016 às 09:40. Audiência redesignada para o dia 01/06/2016 às 10:30. Realizada audiência inicial, colhido depoimento do reclamante, que requereu oitiva de testemunha através de CPI, que fora deferido pelo juízo no prazo de 05 dias. Após o cumprimento da CP, feito adiado sine die para sentença. Em 06/06/2016, protocolada petição da OSX apresentando quesitos. Expedida CPI em 14/06/2016. Realizada oitiva através de CP em 11/08/2016, na qual fora colhido o depoimento da testemunha do reclamante. Autos remetidos ao juízo deprecante. Prolatada sentença em 30/08/2016, na qual os pedidos foram julgados procedentes em parte. Em 12/09/2016, protocolada petição da OSX apresentando Embargos de Declaração. Em 01/10/2016, publicada decisão de Embargos de Declaração, os quais foram julgados procedentes em parte para indeferir o pedido de litigância de má fé formulado em face do reclamante. Em 11/10/2016, protocolada petição da OSX apresentando Recurso Ordinário. Em 11/11/2016 protocolada petição do reclamante apresentando contrarrazões. Em 05/05/2017, conhecido o Recurso e negado provimento. Em 05/06/2017, OSX com Recurso de Revista. Em 26/09/2017, não admitido o Recurso de Revista. Em 13/10/2017, OSX com Agravo de Instrumento em Recurso de Revista. Em 22/11/2017, mantido o despacho, ao agravado. Em 26/01/2018, Reclamante com contrarrazões e contraminuta. Autos remetidos ao TST para julgamento de recurso. Em 10/05/2018, negado seguimento ao Recurso. Em 07/06/2018, certificado o trânsito em julgado. Em 09/08/2018, intimação ao Reclamante apresentar cálculos de liquidação. Em 05/09/2018, Reclamante com cálculos de liquidação. Em 20/09/2018, OSX com Impugnação aos cálculos de liquidação. Em 26/09/2018, Contadoria informando que os cálculos do reclamante não estão de acordo com o julgado. Em 28/09/2018, notificação ao reclamante apresentar novos cálculos de liquidação. Em 11/10/2018, Reclamante com novos cálculos de liquidação, no valor de R$ 94.246,45, atualizados até 31/08/2018.  Em 03/07/2019, certidão da contadoria com valor liquido devido ao reclamante de R$74.025,04 + INSS (R$ 19.903,73) + IR (R$158,84). Em 04/07/2019, proferido despacho para dar vista as partes para apresentarem impugnação aos cálculos. Em 29/07/2019, OSX com manifestação informando não ter impugnação aos cálculos da contadoria e que por estar em recuperação judicial, ressalta que quaisquer depósitos para a empresa ficar a disposição da 3° vara empresarial do RJ. Em 26/08/2018, decisão homologando os calculos em R$ 74.025,04. Determinando também ofício ao Juizo da recuperação Judicial para reserva de créditos da Fazenda e União e ressaltando a existência de depósitos recursais. Em 03/09/2019, OSX com manifestação informando não ter impugnação acerca do calculo da contadoria e requerendo que os depósitos recursais sejam levantados pela empresa ou colocados numa conta a disposição do juízo. Em 05/09/2019, despacho determinando que após os prazos, seja expedido a certidão de habilitação do crédito do autor, inclusão dos dados da OSX no BNDT e ofício ao juízo da recuperação. Em 10/09/2019, manifestação do autor não se opondo a homologação e requerendo o levantamento dos depósitos recursais ja existentes. Em 16/09/2019, despacho determinando que seja observado o disposto no ultimo despacho quanto a expedição de alvará e que seja aguardado o cumprimento do mandado do dia 27/08/2019. Em 22/10/2019, certidão de ausência de manifestação da ré. Em 24/10/2019, OSX incluída no BNDT. Em 11/11/2019, ofício da 3ª Vara Empresarial informando a existência de depósitos a serem deliberados para o autor ou se serão mantidos a disposição do juízo. Em 23/04/2020, renovado ofício à 3ªVT. Em 01/12/2020, despacho determinando que seja solicitado a 2VE informações sobre o transito em julgado da decisão que determinou o encerramento da recuperação judicial. Aguardando prosseguimento. Em 06/07/2021 sem alterações. Em 26/07/2021, aguardando retorno de ofícios. Em 21/02/2022, mandado para VE via oficial. Em 12/03/2022, mandado cumprido. Em 12/09/2022, oficial informa que cumpriu com a citação. Em 28/10/2022, juízo determina liberação dos depósitos recursais ao autor e habilitação do saldo remanescente na RJ. Em 03/02/2023, liberação dos depósitos ao autor. Em 05/02/2023, aguardando atualização dos cálculos com abatimento. Em 23/02/23, cálculos atualizados. Em 03/04/2023, certidões de crédito expedidas. Em 03/12/2023, sem alteração.</t>
  </si>
  <si>
    <t xml:space="preserve">Designada audiência para o dia 06/10/2015 às 13:45. Audiência inicial realizada no dia 06/10/2015, conciliação recusada, contestado o feito e adiado sine die para sentença. Em 16/03/2016, expedido  carta precatória ao juízo deprecado, VT/Barra Mansa - RJ sob o nº 0100508-39.2016.5.01.0551 e VT/CF - RJ sob o  nº 0100476-03.2016.5.01.0432. Designada audiência da CP nº 0100476-03.2016.5.01.0432 dia 17/05/2016 às 15:30. Designada audiência CP nº 0100508-39.2016.5.01.0551 dia 29/09/2016 às 15:55. Realizada oitiva da testemunha do reclamante, ausente o deprecante e seu advogado. Em 09/11/2016, publicado despacho determinando que a Vara deprecada seja notificada para prestar informações acerca da CP sob o nº 0100508-39.2016.5.01.0551. Sem alteração até 13/02/2017. Determinada a inclusão do feito em pauta. Em 31/03/2017, designada audiência de instrução para o dia 05/06/2017 às 09:05. Em audiência, partes presentes deferida produção de prova pericial concedendo-se prazo para apresentação de quesitos e indicação de assistente técnico. Adiado "sine die" para perícia. Em 14/06/2017, Reclamante e OSX com quesitos a testemunha. Designado o dia 21/11/2017 às 11:20 para oitiva de testemunha nos autos da CPI. Efetuada a oitiva da testemunha, encerrada audiência. Designada audiência para o dia 13/08/2018 às 09:45. Em audiência, partes presentes, colhido depoimento pessoal do Reclamante. Adiado "sine die" para sentença. Em 09/09/2018, proferida sentença extinguindo sem resolução do mérito o processo em face da Reclamada (OGX Petróleo e Gás Participações S/A), julgar procedente em parte os pedidos em face das demais Reclamadas condenando-as solidariamente. Em 21/09/2018, OSX com Embargos de declaração. Em 21/09/2018, MMX com Embargos de declaração. Em 06/11/2018, autos conclusos para julgamento dos embargos declaratórios. Em 25/02/2019, sentença com embargos julgados improcedentes. Em 12/03/2019, OSX com recurso ordinário (custas em R$600,00). Em 13/03/2019, interpostos recursos ordinários de ENEVA, CCX, MMX e PRUMO. Em 02/04/2019, certidão de admissibilidade de recurso ordinários das reclamadas. Em 02/04/2019, decisão recebendo os recursos e à recorrida para contrarrazões. Em 05/04/2019, reclamante com contrarrazões. Em 27/06/2019, Recebidos os autos para incluir em pauta. Em 04/09/2019, Incluído o processo em pauta (18/09/2019, 10:00:00). Em 09/10/2019, acórdão conhecendo os recursos interpostos e no mérito dando parcial provimento para as reclamadas. Em 17/10/2019, OSX  com embargos de declaração. Em 21/10/2019, MMX com embargos de declaração. Em 22/10/2019, CCX com embargos de declaração. Em 07/04/2020, Incluído em pauta o processo para 27/04/2020, 08:00. Em 25/05/2020, acórdão negando provimento aos embargos de declaração da OSX, dando parcial provimento a da MMX e Metalicos SA e da CCX para estabelecer que ficam mantidos os valores da condenação de 1ª grau. Em 15/06/2020, MMX com recurso de revista. Em 16/06/2020, OSX com Recurso de Revista. Em 08/03/2021, decisão admitindo o recurso de revista da MMX e não admitindo o recurso de revista da OSX. Em 2/03/2021, reclamante com contrarrazões. Em 31/03/2021, OSX e MMX com agravo de instrumento. Aguardando prosseguimento. Em 12/05/2021, contraminuta Reclamante. Em 30/06/2021, sem novos andamentos, aguardando subida ao TST. Em 06/07/2021 sem alterações. Em 26/07/2021, sem alterações. Em 05/09/2021, sem alteração. Em 05/10/2021, sem alteração. Em 25/10/2021, intimação para os interessados apresentarem contraminuta. Em 06/02/2022, sem alteração. Em 11/03/2022, Conclusos para voto/decisão (Gabinete da Ministra Maria Cristina Irigoyen Peduzzi). Em 27/07/2023, Conclusos para voto/decisão (Gabinete da Ministra Maria Cristina Irigoyen Peduzzi). Em 03/12/2023, sem alteração. </t>
  </si>
  <si>
    <t>Designada audiência para o dia 14/08/2014 às 09:00. Em audiência, partes presentes sendo redesignada para o dia 11/12/2014 às 09:45. Em audiência, partes presentes sendo redesignada para o dia 15/04/2015 às 10:15. Em audiência, partes presentes sendo adida para julgamento. Em 18/05/2017, proferida sentença procedente em parte nos autos. Em 18/05/2015, OSX com Recurso Ordinário. Em 30/06/2015, Reclamante com contrarrazões. Em 31/03/2016, conhecido o Recurso e provido em parte. Em 11/04/2016, OSX com Embargos de Declaração. Em 07/03/2017, não acolhidos os Embargos opostos. Em 17/03/2017, OSX com Recurso de Revista. Em 18/07/2017, não admitido o Recurso de Revista. Em 22/08/2017, OSX com Agravo de Instrumento em Recurso de Revista. Em 13/10/2017, mantido o despacho, ao agravado. Em 05/12/2017, Reclamante com contraminuta. Em 01/08/2018, negado provimento ao agravo. Em 23/08/2018, certificado o trânsito em julgado, aguardando liquidação do julgado. Em 11/12/2018, Reclamante apresentou cálculos de liquidação, no valor de R$ 60.222,34, atualizados até 11/12/2018. Em 31/01/2019, impugnação aos cálculos da OSX no valor de R$45.648,76. Em 21/02/2019, atualização dos cálculos da reclamada pelo juízo no valor de R$ 52.286,08 (diferenças em R$30.367,99 sem os depósitos)- atualizado até 28/02/2019. Em 21/02/2019, homologados os cálculos. Em 26/02/2019, exceção de pré executividade da OSX. Em 25/04/2019, despacho para o reclamante contestar. Em 07/05/2019, reclamante com impugnação a exceção. Em 12/06/2019, proferida decisão julgando improcedente a exceção de pré executividade. Em 24/06/2019, OSX com embargos de declaração. Em 01/07/2019, proferida sentença julgando improcedentes os embargos. Em 31/07/2019, OSX com agravo de petição. Em 19/08/2019, despacho convertendo o julgamento em diligência. Em 16/09/2019, despacho determinando a intimação do autor para apresentar contraminuta ao Agravo de Petição em 8 dias. Em 26/09/2019, reclamante com contraminuta ao Agravo de Petição. Em 14/03/2020, Recebidos os autos para incluir em pauta. Em 15/04/2020, Incluído em pauta o processo para 29/04/2020, 13:00. Em 08/05/2020, certidão informando o adiamento da sessão para 03/06/2020. Em 09/06/2020, não conhecido o Agravo de Petição da OSX. Em 06/07/2020, OSX com Recurso de Revista. Em 27/10/2020, proferida decisão que não admitiu o recurso de revista interposto pela OSX. Em 19/11/2020, OSX com agravo de instrumento em recurso de revista. Em 23/02/2021, reclamante com contrarrazões ao recurso de revista. Em 29 abr 2021, remessa ao TST. Em 06/07/2021, negado provimento ao Agravo da OSX. Autos baixados. Em 05/09/2021, sem alteração. Em 28 set 2021, Reclamante requer liberação de depósitos recursais e prosseguimento da execução. Em 27/10/2021, despacho determinando expedição de alvará e de certidão de habilitação de crédito na RJ. Em 26/04/2022, reclamante informa encerramento da RJ. Em 27/04/2022, OSX peticiona informando a manutenção da RJ até o trânsito em julgado. Em 02/05/2022, juiz expede intimação para reclamante ter ciência da certidão de habilitação de créditos. Em 03/12/23, sem alteração.</t>
  </si>
  <si>
    <r>
      <t xml:space="preserve">Designada audiência para o dia 13/04/2015 às 10:00. Em 13/04/2015, partes presentes e assistidas, conciliação rejeitada. Designada audiência para o dia 21/10/2015, às 10:40. Audiência de instrução realizada dia 21/10/2015, conciliação rejeitada, adiado o feito, audiência de instrução designada para 31/05/2016 às 09:40. Audiência de instrução realizada, foi determinada a exclusão de documentos acostados pelo reclamante após o prazo legal. Audiência adiada. Publicada intimação para as partes apresentarem quesitos. Protocolada petição da OSX apresentando quesitos. Carta precatória distribuída para 09ª VT/Curitiba em 28/07/2016. </t>
    </r>
    <r>
      <rPr>
        <sz val="11"/>
        <color indexed="8"/>
        <rFont val="Calibri"/>
        <family val="2"/>
      </rPr>
      <t>Designada oitiva de testemunha para o dia 03/04/2017 às 14:15. Audiência cancelada tendo em vista a devolução do mandado. Expedida carta precatória com novo endereço. Em 23/06/2017, expedido carta precatória nº 0024913-53.2017.5.24.0003. Designada oitiva de testemunha na CPI para o dia 08/08/2017 às 14:20. Em 14/07/2017, despacho do juízo da CPI retirando o feito da pauta de audiências. Em 02/08/2017, Reclamante apresentando manifestações sobre documentos. Em 24/10/2017, Reclamante com rol de testemunhas. Designada audiência para o dia 28/06/2018 às 09:30. Em audiência, partes presentes, colhido depoimento pessoal do Reclamante e preposto da Reclamada. Adiado "sine die" para sentença. Em 12/11/2018, proferida sentença procedente em parte nos autos. Em 05/12/2018, OSX interpôs Recurso Ordinário. Em 12/02/2019, petição do autor com contrarrazões ao recurso ordinário.  Em 13/03/2019, autos distribuidos por sorteio. Em 27/03/2019, recebidos os autos para incluir em pauta. Incluído o processo em pauta (15/05/2019, 14:00). Em 23/05/2019, publicado acórdão negando provimento ao recurso da OSX. Em 04/06/2019, OSX apresenta recurso de revista. Em 23/07/2019, remessa à CARC. Em 09/08/2019, não admitido o recurso ordinário por ausência de pressupostos intrínsecos. Em 27/09/2019, OSX com agravo de instrumento em recurso de revista. Em 19/06/2020, recebidos os autos no TST. Em 22/10/2020, prolatado acórdão que negou provimento ao agravo de instrumento interposto pela OSX. Em 06/11/2020, petição da OSX com interposição de agravo no TST. Em 22/01/2021, processo incluído em pauta telepresencial para 09/02/2021 às 13:30. Em 12/02/2021, acórdão negando provimento. Em 25/02/2021, OSX com embargos. Em 20/04/2021, decisão não admitindo os embargos opostos pela OSX. Em 04/06/2021, intimação para Reclamante dar prosseguimento ao feito. Em 15/09/2021, Reclamante com cálculos. Em 01/10/2021, OSX com impugnação. Em 03/10/2021, juiz remetendo autos à contadoria.  Em 30/11/2021, decisão homologando nossos cálculos. Em 02/12/2021, OSX com EE suscitando a RJ. Em 06/01/2022, sem alteração. Em 11/01/2022, sentença determinando a remessa dos autos à Vara Empresarial. Em 04/02/2022, Reclamante manifesta ciência e requer expedição de certidão de habilitação de créditos. Em 11/02/2022, juízo expede certidão. Em 03/12/2023, sem alteração.</t>
    </r>
  </si>
  <si>
    <t>Aguardando audiência de conciliação. Em 26/09/2022, conciliação infrutífera. Em 03/10/22, juiz determina intimação das rés para apresentação de defesa. Em 21/11/2022, defesa da OSX. Em 16/01/2023, intimação para o autor indicar as provas que deseja produzir. Em 21/02, OSX indica interesse em produzir provas sobre a responsabilidade. Aguardando audiência de 23/01/2024 às 8h30.</t>
  </si>
  <si>
    <t>Designada audiência para o dia 26/05/2015 às 14:10. Em 26/05/2015, deferido prazo para justificar a ausência do reclamante. Designada audiência para 17/09/2015 às 13:50. Audiência de instruçao redesignada para o dia 04/11/2015 às 13:50, devido ao a incompatibilidade de horários detectada pelo sistema PJe - JT. Audiência de instrução realizada, conciliação recusada, deferida a expedição de Carta Precatória ora requerida pelo reclamante, após o retorno das Cartas Precatórias, inclue-se o feito em pauta. Designada  audiencia para a oitiva de testemunha no Juizo deprecado (2ª VT/Nova Friburgo - RJ) na data de 29/03/2016 às 12:10. Em 18/01/2016, certificou-se que a CP de ID Num. 4c9f7d1 foi distribuída a 4ª VT/RJ sob o nº 0100024-16.2016.5.01.0004. Designada audiência dia 11/07/2016 às 09:40, CP nº 0100024-16.2016.5.01.0004. Em 17/03/2016, redesignada audiência para a oitiva de testemunha no Juizo deprecado (2ª VT/Nova Friburgo - RJ), para o dia dia 14/04/2016 às 12:10. Em 19/04/2016, publicação: Tomar ciência da notificação enviada pelo Juizo Deprecante: "Pelo presente, informo que a oitiva da testemunha Genaldo Dantas Filho, arrolada no processo nº 0001774.51.2014.5.17.0010 (carta precatória nº 0011139.88.2015.5.01.0512) foi adiada para o dia 14 de junho de 2016 às 12:10, de modo que as partes deverão ser adequadamente intimadas." Publicado despacho em 27/07/2016 determinando a expedição de ofício para 4ª VT requerendo a devolução da CP. Audiência para encerramento da instrução designada para o dia 14/02/2017 às 14:30. Foi colhido o depoimento do reclamante e, após, encerrou-se a instrução. Sine die para sentença. Em 08/03/2017, publicada sentença a qual julgou os pedidos procedentes em parte, para condenar a reclamada a pagar ao reclamante R$ 57.454,99, com correção monetária e juros. Em 13/03/2017, OSX com Embargos de declaração. Em 12/05/2017, não acolhidos os Embargos de declaração. Em 23/05/2017, OSX com Recurso Ordinário. Em 24/05/2017, Reclamante com Recurso Ordinário. Em 08/06/2017, recebidos ambos os Recursos Ordinários, aos recorridos. Em 29/06/2017, OSX com contrarrazões. Em 04/07/2017, Reclamante com contrarrazões. Em 08/03/2018, conhecidos ambos os Recursos e dar provimento parcial ao recurso da reclamada para excluir a multa por embargos protelatórios; e dar provimento parcial ao recurso do reclamante para deferir horas extras no período de 01/10/2013 a 15/05/2014, nos termos da fundamentação; conceder o adicional de transferência de 25% sobre a remuneração do reclamante, nos períodos de 23/01/2013 a 15/05/2014, com reflexos sobre aviso prévio, saldo de salário; férias proporcionais do período entre 01/10/2013 e 15/05/2014; 13º salário proporcional; DSR; FGTS + 40%. Em 19/03/2018, OSX com Embargos de declaração. Em 26/04/2018, acolhidos em parte os Embargos opostos. Em 16/05/2018, OSX com Recurso de Revista. Em 15/10/2018, despacho deferindo tramitação preferencial, autos conclusos para admissibilidade do recurso de revista. Em 12/12/2018, Reclamante peticionou requerendo prioridade na tramitação do processo, eis que já deferida. Em 17/12/2018, Não admitido o recurso de revista. Em 28/01/2019, interposto agravo de instrumento em Recurso de Revista. Em 06/02/2019, decisão para notificar o agravado.  Em 13/02/2019 contrarrazões ao RR, bem como contraminuta ao agravo de instrumento. Em 27/02/2019, remessa dos autos ao TST. Em 28/02/2019, remetidos os Autos para Coordenadoria de Processos Eletrônicos para identificação de peças no TST.  Em 04/04/2019, negado seguimento ao recurso, por ausência de transcendência.  Transitado em julgado em 05/04/2019.  Em 08/04/2019, recebidos os autos para prosseguir. Em 23/04/2019, despacho registrando a existência de depósitos judiciais e em homenagem ao princípio da economia processual, a cópia assinada do despacho valerá como ofício. Intimada a reclamada para apresentar seus cálculos de liquidação em 10 dias. Em 10/05/19, apresentação de cálculos da OSX no valor de R$130.157,42. Em 27/05/2019, reclamante com cálculos no valor de R$260.173,41. Em 24/06/2019, promoção da contadoria sugerindo que a liquidação de sentença seja efetuada por meio de perícia. Em 24/06/2019, certidão nomeando como perita Kelly Cristina Poleze, que deverá entregar o laudo em 20 dias. Em 05/08/2019, juntada de cálculos periciais. Em 06/08/2019, certidão de localização do arquivo de cálculos. Em 02/09/2019, cumprimento do despacho de intimação ao perito. Em 05/12/2019, despacho determinando que a perita Kelly Cristina dê preferência aos esclarecimentos do presentes autos. Em 31/12/2019, apresentação de esclarecimentos periciais. Em 14/01/2020, OSX com manifestação acerca dos esclarecimentos periciais. Em 26/03/2020, certidão da contadoria, apurando o valor de R$ 171.593,02. Decisão homologando os calculos. Em 30/03/2020, manifestação do reclamante. Em 03/04/2020, OSX com Embargos à Execução, apresentando o valor de R$ 163.025,83. Em 06/05/2020, reclamante impugnando os embargos opostos pela OSX. Em 21/05/2020, sentença Extinguindo sem resolução do mérito o incidente Embargos à Execução de OSX. Em 04/06/2020, OSX com agravo de petição. Em 24/09/2020, publicado acórdão que negou provimento ao agravo de petição interposto pela OSX. Em 05/10/2020, petição da OSX com recurso de revista em agravo de petição. Em 24/11/2020, publicada decisão denegando seguimento ao recurso de revista. Em 07/12/2020, OSX com agravo de instrumento em recurso de revista. Em 05/02/2021, autor com contrarrazões e contraminuta. Em 19/05/2021, Negado seguimento ao recurso. Aguardando baixa e retorno de cálculos para verificar possibilidade de acordo. Autor peticionou com cálculo atualizado em 28/06/2021. Em 13/07/2021, despacho intimando a OSX para comprovar data da homologação da RJ. Em 21/07/2021, manifestação da OSX. Em 02/08/2021, despacho expedindo certidão de habilitação de créditos e suspendendo o feito por 12 meses. Em 05/09/2021, sem alterações. Em 21/09/2021, AP do Exequente quanto à limitação dos juros. Em 04/11/2021, OSX com Contraminuta. Em 06/02/2022, sem alteração. Em 17/02/2022, Acórdão dá provimento ao AP. Em 04/04/2022, intimação para o Reclamante requerer o que entender de direito. Em 25/05/2022, juiz requer autos à contadoria para atualizar certidao de habilitação de créditos do exequente. Em 30/08/2022, expedição de certidão de habilitação de crédito ao autor. Em 03/12/2023, sem alteração.</t>
  </si>
  <si>
    <r>
      <t xml:space="preserve">Audiência inicial designada para o dia 21/10/2016 às 09:20. Realizada audiência inicial, partes presentes e assistidas, defesa juntada aos autos, requereu a reclamada a exceção de incompetência em razão do lugar, a qual fora acolhida pelo juízo, determinando assim a remessa dos autos para uma das Varas do Trabalho do Rio de Janeiro. Audiência inicial designada para o dia 21/10/2016 às 10:20. Declarada a incompetência. Audiência inicial marcada para o dia 24/04/2017 às 08:30 na 08ª VT/RJ. Partes presentes, foi apresentada a defesa com documentos e requerida a expedição de cartas precatórias pelo Autor. Deferido prazo de 10 dias para as partes apresentarem quesitos. Em 04/05/2017, Reclamante e OSX com quesitos e indicação de assistente técnico. Designada oitiva de testemunha nos autos CPI 0000741-34.2017.5.21.0002 para o dia 18/09/2017 às 10:45. Em audiência, ausente a testemunha arrolada determinada expedição de mandado de condução coercitiva. Designada oitiva para 27/11/2017 às 08:50. Efetuada oitiva de testemunha colhido depoimento da testemunha inquirida, audiência encerrada. Efetuada oitiva de testemunha no autos da CPI nº 0000718-81.2017.5.17.0008 no dia 01/12/2017 às 08:40, não colhido depoimento por ausência de testemunha. Em 15/01/2018, devolvido autos da CPI ao juízo de origem. Em 06/08/2018, Reclamante requerendo prosseguimento do feito. Em 13/02/2019, publicado despacho esclarecendo que ante  o  fornecimento do novo endereço da testemunha Luiz Henrique Ferreira,expeça-se  carta precatória para oitiva de testemunha. Quanto à testemunha Francisco Erisberto, solicite-se o prosseguimento ao Juízo deprecado para nova tentativa de intimação da testemunha. Em 08/05/2019, manifestação com substabelecimento da advogada do reclamante. Aguardando prosseguimento. Conclusos os autos para despacho. Em 12/07/2019, despacho para que seja observado o novo patrocínio do autor e que seja cumprido o despacho anterior que determinava a expedição de carta precatória. Em 15/08/2019, certidão de prosseguimento das CPs 0100719-80.2017.5.01.0247 e 0000718-81.2017.5.17.0008, conforme determinado em despacho anterior. Em 02/09/2019, designada audiência para 11/10/2019 às 09:50 na carta precatória 0100719-80.2017.5.01.0247. Em 05/09/2019, despacho determinando que o reclamante informe o novo endereço da testemunha Francico Erisberto, sob pena de desistência da prova. Em 13/09/2019, reclamante com apresentação de rol de testemunhas. Em 23/09/2019, certidão de prosseguimento de CP. Aguardando audiência na CP 0100719-80.2017.5.01.0247. Em 14/10/2019, malote digital. Despacho determinando vista para as partes sobre a CPI devolvida. Em 17/10/2019, despacho determinando intimação das partes acerca da audiência designada na CPI. Em 24/10/2019, reclamante informando que se compromete em levar a testemunha em audiência independente de intimação. Em 25/11/2019, Audiência de instrução designada (27/01/2020 08:30). Em 27/01/2020, audiencia realizada, partes presentes e inconciliadas. Foi colhido depoimento pessoal do reclamante e do preposto do reclamado. Adiado sine die para sentença. Em 07/03/2020, </t>
    </r>
    <r>
      <rPr>
        <b/>
        <sz val="11"/>
        <color indexed="8"/>
        <rFont val="Calibri"/>
        <family val="2"/>
      </rPr>
      <t>proferida sentença procedente em partes.</t>
    </r>
    <r>
      <rPr>
        <sz val="11"/>
        <color indexed="8"/>
        <rFont val="Calibri"/>
        <family val="2"/>
      </rPr>
      <t xml:space="preserve"> Em 16/03/2020, OSX com embargos de declaração. Em 07/05/2020, reclamante com contestação aos embargos de declaraçãoda OSX. Em 11/05/2020, sentença julgando improcedentes os embargos da OSX. Em 18/05/2020, reclamante com recurso ordinário. Em 22/05/2020, OSX com recurso ordinário. Em 07/06/2020, OSX com contrarrazões. Em 08/06/2020, reclamante com contrarrazões. Em 09/03/2021, reclamante incluindo o processo em pauta para 13/04/2021 às 10h. Aguardando julgamento. Em 14/04/2021, retirado de pauta. Em 06/01/2022, sem alteração. Em 02/02/2022, Acórdão dando parcial provimento ao recurso do Reclamante e negando provimento ao da OSX. Em 14/02/2022, OSX com EE. Em 22/02/2022, remessa à CARC. Em 02/05/2022, indeferido o RR - prazo aberto para AI. Em 10/05/2022, OSX com AI. Em 05/06/2022, aguardando subida de recurso. Em 01/06/2023, negado provimento ao AIRR da OSX. Em 23/06/2023, intimação para OSX apresentar cálculos. Em 10/07/2023, OSX e autor apresentam cálculos. Em 14/07/2023, juízo homologa cálculos autorais. Em 25/07/2023, OSX com Embargos à Execução. Em 04/08/2023, intimação para o autor apresentar contraminuta. Em 14/08/2023, autor com contraminuta. Em 04/09/2023, aguardando decisão de EEx. Em 10/09/2023, sentença acolhendo parcialmente o EEx da OSX. Em 25/09/2023, ambas as partes com AP. Em 27/09/2023, Juiz recebe AP e intima partes para contraminuta. Em 11/10/2023, remetido ao TRT. Em 03/12/2023, aguardando inclusão em pauta.</t>
    </r>
  </si>
  <si>
    <t>Designada audiência para o dia 10/10/2016 às 11:00h. Em 27/09/2016, publicada intimação para reclamante informar o endereço correto das reclamadas. Em 05/10/2016, protocolada petição do reclamante informando o endereço das reclamadas. Audiência inicial designada para o dia 12/06/2017 às 09:40. Em audiência, partes presentes impugnados e requerido a exclusão dos e-mails em inglês  juntados pelo reclamante, requerimento que será analisado em sentença. A audiência de instrução foi designada para o dia 06/12/2017 às 11:10, ocasião em que a empresa poderá levar testemunhas independente de intimação. Em 15/07/2017, despacho intimando as partes apresentarem quesitos para testemunha arrolada. Em 24/07/2017, Reclamante e Reclamadas com quesitos. Em 15/08/2017, deferida expedição de carta precatória inquiritória para oitiva de testemunha. Distrubuída CP sob o nº 0001252-37.2017.5.17.0004, designada oitiva de testemunha para o dia 01/02/2018 às 10:30. Em 27/11/2017, cancelada audiência do dia 06/12/2017 às 11:10. Designada audiência para o dia 27/06/2018 às 13:30. Designada oitiva de testemunha para o dia 12/06/2018 às 10:30 nos autos da CPI 0001252-37.2017.5.17.0004. Audiência redesignada para o dia 13/11/2018 às 13:00. Em oitiva de testemunha colhido depoimento da testemunha. Audiência encerrada. Realizada audiência, partes presentes, colhido depoimento pessoal do Reclamante, deferido prazo para apresentação de memoriais, autos conclusos para sentença. Em 13/12/2018, Reclamante apresentou memoriais. Em 21/12/2018, OSX, MMX, EBX, OGX, CCX com memoriais. Em 13/02/2019,  publicada sentença para condenar procedente em parte as rés solidariamente  ao  pagamento  das  parcelas  deferidas,  conforme  se  apurar  em liquidação. Custas pela rés, no valor de R$  1.000,00,  calculadas sobre o valor  de  R$  50.000,00. Em 19/02/2019, opostos embargo de declaração pela OSX. Em 19/02/2019, opostos embargos de declaração pela Dommo. Em 20/02/2019,  cálculos de liquidação do autor no valor de R$497.913,23 (atualizado até 01/02/2019).  Em 20/02/2019, Conclusos os autos para julgamento. Em 09/04/2019, publicada sentença rejeitando ambos os embargos. Em 24/04/2019, OSX com recurso ordinário. Em 24/04/2019, EBX com recurso ordinário. Em 24/04/2019, MMX com recurso ordinário. Em 25/04/2019, decisão recebendo os recursos. Em 25/04/2019, CCX com recurso ordinário. Em 30/04/2019, decisão recebendo os recursos. Em 11/05/2019, reclamante com contrarrazões. Em 07/08/2019, Incluído o processo em pauta (28/08/2019, 10:00). Em 09/09/2019, proferido acórdão conhecendo o recurso da EBX,exceto quanto aos tópicos da correção monetária e dos honorários sucumbenciais e no mérito negar provimento. Em 10/09/2019, certidão de publicação de acordão. Em 16/09/2019, Dommo com embargos de declaração. CCX com embargos de declaração. Em 17/09/2019, MMX com embargos de declaração. Em 14/10/2019, recebidos os autos para incluir em pauta. Em 22/11/2019, Incluído o processo em pauta (03/12/2019, 10:00). Em 12/12/2019, acórdão que conheceu e rejeitou os embargos. Em 17/01/2020, MMX com recurso de revista. Em 21/01/2020, OSX com recurso de revista. Em 24/01/2020, OGX com recurso de revista. Em 24/04/2020, não admitido o recurso de revista. Em 06/07/2020, OSX e MMX com Agravo de Instrumento em Recurso de Revista. Em 07/07/2020, Dommo com Agravo de Instrumento em Recurso de Revista. Aguardando julgamento no TST. 22/04/2021, Conclusos para voto/decisão (Gabinete da Ministra Delaíde Miranda Arantes). Em 30/06/2021, sem novos andamentos. Em 06/07/2021 sem alterações. Em 04/08/2021, sem alterações. Em 06/02/2022, sem alteração. Em 22/03/2022, Conclusos para voto/decisão (Gabinete da Ministra Delaíde Miranda Arantes). Em 03/07/2023, sem alteração. Em 05/07/2023, conclusos para voto/decisão (Gabinete da Ministra Delaíde Miranda Arantes). Em 03/12/2023, aguardando decisão.</t>
  </si>
  <si>
    <t>Audiência 03/05/2016 às 13:45. Em audiência partes presentes apresentada contestação com documentos, tendo em vista a testemunha da 1ª Reclamada (AVX) residir em São Paulo, deferida expedição de carta precatória para oitivia da mesma, devendo a Reclamada arrolar as suas testemunhas no prazo de 48 horas, defere-se prazo de 10 dias para apresentação de quesitos, no mesmo prazo, Reclamante apresentar manifestação a defesa, cumprida a carta reinclua-se o feito em pauta de audiências. Em 09/05/2016, protocolizada petição com manifestações pela Reclamante. Em 30/05/2016, despacho as partes apresentarem quesitos a testemunha. Em 08/06/2016, notificação às partes para apresentarem quesitos à testemunha. Em 16/08/2016, expedida Carta Precatória Inquiritória à SP. Em 06/02/2017, reenvio da CPI ao destino correto. Em 13/03/2017, publicada notificação para dar ciência da devolução da Carta Precatória, pela 16ª VT do TRT da 2ª Região, sob o nº 1000187-05.2017.5.02.0716, marcando oitiva da testemunha para 23/11/2017 às 10:00, naquela secretaria. Em audiência, ausente a testemunha a ser ouvida redesignada oitiva para o dia 23/05/2018 às 08:30. Realizada oitiva, ausentes o Reclamante e seu patrono e as Reclamadas, colhido depoimento da testemunha da Reclamada. Em 29/05/2018, devolvida Carta Precatória. Designada audiência de instrução para o dia 02/10/2018 às 10:20. Em 24/07/2018, Reclamante apresentou seu rol de testemunha. Em 01/10/2018, Reclamante anexou diários de bordo. Realizada audiência, deferido prazo às Reclamadas para manifestação acerca dos documentos anexados pela Reclamante, adiada audiência para o dia 11/04/2019 às 09:20. Em 24/10/2018, AVX peticionou requerendo exclusão dos documentos em outro idioma e anexando documentos. Em 30/10/2018, Reclamante manifestou-se acerca dos documentos anexados pela AVX e requerendo aplicação da pena de confissão. Realizada audiência em 11/04/2019, colhidos depoimentos pessoais da reclamante e reclamada, bem como depoimento da testemunha da reclamante. Adiado sine die para sentença. Em 08/05/2019, AVX com razões finais. Em 11/09/2019, publicada sentença que julgou procedente em parte a ação, condenando AVX e EBX Holding solidariamente. Em 18/09/2019, AVX opôs embargos declaratórios. Em 24/10/2019, Reclamante manifestou-se acerca dos embargos declaratórios. Em 05/11/2019, foi prolatada sentença que não acolheu os embargos declaratórios. Em 07/11/2019, AVX e EBX Holding opuseram embargos declaratórios. Em 21/01/2020, publicada sentença que acolheu os embargos declaratórios opostos pela AVX e EBX, para sanar o erro material. Transitado em julgado em 31/01/2020. Em 05/05/2020, AVX e EBX apresentaram cálculos de liquidação, no valor de R$ 1.317.712,83, atualizados até 01/03/2020. Em 14/09/2020, aguarde-se homologação dos cálculos de liquidação. Em 16/10/2020, Homologação dos cálculos, notifique-se o exequente para indicar meios eficazes de prosseguir com a execução em 10 dias (úteis). Em 12/10/2020, Manifestação do Reclamante, requerendo a ativação do convênio SISBAJUD e que seja realizada a pesquisa RENAJUD. Em 16/10/2020, Iniciada a execução. Decisão: Dados da executadas na SISBAJUD no total de R$ 1.370.590,78. Em 14/05/2021, Sem alterações. Em 31/05/2021, autora pediu IDPJ. Em 16/06/2021, juiz solicitou esclarecimento sobre quem a autora deseja incluir no polo. Em 05/08/2021, autora peticonou requerendo a inclusão no pólo passivo das empresas: MMX, EBX, OSX, MDX,  CCX, PHOSTER, PINK, XHOW. Em 13/09/2021 despacho: "otifique-se por e-cartaas empresas elencadas na petição de(nos endereços vinculados aos CNPJ na)ID c262507 Receita Federal para - no prazo de  - manifestação quanto à alegação de formação de grupo econômico15 dias úteis de vir a sersustentada pelo autor e consequente responsabilidade solidária, sob penadeferida a tese autoral e ser incluída no pólo passivo, arcando com a execução de  e que na ausência de manifestação,R$1.370.590,78  em curso nestes autos;  seráincluída  no  polo  iniciando-se a  execução  desta  importância  comimediatamente e outras medidas de constrição; bloqueio on line e também estará sujeita à inclusão noquando desta intimação decorrer o prazo de 45 dias úteis semBNDT como devedor garantia". Em 18/10/2021, impugnação OSX. Em 18/02/2022, intimação para autora se manifestar sobre as defesas. Em 18/03/2022, impugnação da autora. Em 20/06/2022, despacho acolhendo o incidente - ainda não publicado. Em 28/08/2022, intimação para pagamento em 15 dias. Em 06/09/22, ED da OSX. Em 15/09/22, despacho do juízo reconsiderando a intimação para pagamento. Em 23/09/22, pedido de reconsideração da OSX quanto à inclusão. Em 28/09/22, juiz intima autor para manifestação. Em 14/10/22, impugnação da autora. Em 04/11/2022, juízo não reconsidera. Em 10/11/2022, ED da OSX ante omissão quanto à manifestação anterior. Em 28/11/2022, manifesta o juízo sobre a petição da OSX mas mantém a inclusão. Em 26/01/2023, recebe AP da MMX. Em 19/05/23, acolhe AP da MMX. Em 03/12/2023, aguardando processamento de RR da MMX.</t>
  </si>
  <si>
    <t>Audiência designada para 02/05/2016 às 09:05. Realizada audiência inicial, defesa juntada aos autos. Requereu o reclamante a oitiva de testemunha através de CP. Feito adiado sine die para cumprimento de CP. Protocolada petição do reclamante em 01/06/2016 apresentando tréplica. Publicado despacho em 15/06/2016 determinando a expedição de CPI. Autos sem movimentação processual desde 15/06/2016. Em 07/11/2016, expedida CPI de nº 0102031-17.2016.5.01.0283, designada audiência para o dia 15/02/2017 às 10:50. Feito retirado de pauta em 10/02/2017. Em 12/07/2017, Reclamante com rol de testemunhas. Em 10/08/2017, designada audiência para o dia 19/02/2018 às 09:10. Em 09/01/2018, OSX com Rol de testemunhas. Em 16/02/2018, audiência de instrução cancelada. Em 09/03/2018, OSX com quesitos para testemunha. Em 29/03/2018, Reclamante quesitos para testemunha. Em 20/04/2018, expedida CPI sob o nº 0000365-33.2018.5.17.0161 designando oitiva de testemunha para o dia 29/01/2019 às 15:10. Designada audiência para o dia 19/03/2019 às 09:00. Em 27/02/2019, designação da CPI para 24/10/2019 às 11h30min. Em 08/03/2019 despacho informando que tendo em vista a redesignação da audiência para oitiva da testemunha  no Juízo deprecado, audiência do dia 19/03/2019 está cancelada. Aguardando cumprimento da carta precatória, adiado sine die. Em 28/08/2019, despacho reinluindo o feito em pauta tendo em vista o agendamento da audiência no juizo deprecado. Audiência de instrução designada (26/11/2019 10:20). Em 03/09/2019, manifestação do autor indicando o rol de testemunhas, pedindo também para que sejam intimadas, tendo em vista o fato de trabalharem embarcadas. Em 04/09/2019, despacho determinando que o autor informe se pretende a expedição de cartas precatórias, tendo em vista que as testemunhas residem em outro município, ciente de que não o fazendo, as testemunhas deverão comparecer espontaneamente sob pena de perda da prova. Em 12/11/2019, devolução da CPI. Em 25/11/2019, reclamante requerendo o adiamento da audiência, em virtude um acidente sofrido por sua testemunha. Em 26/11/2019, audiência realizada, partes presentes e inconciliadas. Foi requerido pelo patrono do autor que sua testemunha seja ouvida na sua comarca de residencia, o que foi deferido. Adiado sine die para cumprimento de CPI. Em 05/12/2019, OSX com apresentação de quesitos para a oitiva da testemunha. Em 23/01/2020, distribuição da CPI sob o nº 0100050-54.2020.5.01.0204 com oitiva agendada para 02/04/2020 às 08:40. OITIVA CANCELADA. Em 17/07/2020, OSX informando que pretende a colheita de provas. Em 06/08/2020, devolvida a CP. Em 17/08/2020, Audiência de instrução designada (26/08/2020 10:00 VT32RJ). Em 26/08/2020, audiencia realizada, ausente o reclamante e seu patrono, presente OSX. A ré solicitou a pena de aplicação de confissão do reclamante tendo em vista sua ausencia. Adiado sine die para decisão. Em 01/09/2020, juntanda planilha de calculos no valor de R$ 179.877,02. Em 02/09/2020, proferida sentença parcialmente procedente, condenando a OSX ao pagamento de R$ 179.877,02. Em 11/09/2020, OSX com embargos de declaração. Em 25/01/2021, certidão da contadoria apurando novos calculos em R$ 107.271,71. Decisão conhecendo e acolhendo os embargos de declaração da OSX em  parte, para ajustar os cálculos  de liquidação aos termos da sentença, conforme nova planilha. Em 08/02/2021, OSX com Recurso Ordinario. Em 01/03/2021, reclamante com contrarrazões. Aguardando prosseguimento. Em 05/10/2021, sem alterações. Em 25/10/2021, certidão de julgamento - Conhecido o recurso de OSX SERVICOS OPERACIONAIS LTDA. - CNPJ: 11.437.203/0001-66 e não provido. Em 05/11/2021, aguardando publicação de acórdão. Em 08/11/2021, Acórdão negando provimento ao RO da OSX. Em 29/11/2021, OSX com RR. Em 06/02/2022, sem alteração. Em 07/03/2022, aguardando admissibilidade. Em 30/03/2022, não admitido RR da OSX. Em 13/04/2022, AI da OSX. Em 02/08/2022, conclusos para voto/decisão. Em 16/08/2022, negado provimento ao recurso. Em 21/09/22, intimação para autor dar prosseguimento ao feito. Em 03/12/23, sem alteração.</t>
  </si>
  <si>
    <t>EMPRESA2</t>
  </si>
  <si>
    <t>LOCALIZAÇÃO (vara)</t>
  </si>
  <si>
    <t xml:space="preserve">ESTADO </t>
  </si>
  <si>
    <t>INSTÂNCIA</t>
  </si>
  <si>
    <t>REPARTIÇÃO/VARA/TRIBUNAL</t>
  </si>
  <si>
    <t>OBJETO DA AÇÃO</t>
  </si>
  <si>
    <t>DISTRIBUIÇÃO</t>
  </si>
  <si>
    <t xml:space="preserve">ANDAMENTO DO PROCESSO </t>
  </si>
  <si>
    <t>ENCERRAMENTO NOS PRÓXIMOS 2 ANOS</t>
  </si>
  <si>
    <t>OSX Brasil S.A. - em recuperação judicial.</t>
  </si>
  <si>
    <t>Ação Indenizatória</t>
  </si>
  <si>
    <t xml:space="preserve">1ª Vara Cível de São João da Barra - TJRJ
</t>
  </si>
  <si>
    <t>1ª</t>
  </si>
  <si>
    <t>1ª Vara Cível de São João da Barra - TJRJ</t>
  </si>
  <si>
    <t xml:space="preserve">0001199-05.2014.8.19.0053
</t>
  </si>
  <si>
    <t xml:space="preserve">Derlandis Peixoto de Almeida </t>
  </si>
  <si>
    <t>Trata-se de demanda indenizatória proposta em 15.05.2014 por meio da qual o Autor pretende ressarcimento por danos morais e materiais em razão de supostos danos ambientais causados à sua propriedade, que fica nas proximidades do Porto do Açu.</t>
  </si>
  <si>
    <t>15.05.2014</t>
  </si>
  <si>
    <t>R$ 4.195.090,94 (valor atualizado da causa)</t>
  </si>
  <si>
    <t>A OSX contestou os pedidos alegando preliminarmente (i) incompetência absoluta em razão do interesse do IBAMA no feito; (ii) ilegitimidade passiva; (iii) prejudicialidade externa com relação à Ação Civil Pública nº 0000133-13.2013.4.02.5103; e, no mérito, a improcedência dos pedidos, com a submissão do crédito à Recuperação Judicial da Ré, em caso de sua condenação.  Em 15.05.2018, foi proferida decisão determinando intimação da União para dizer se possui interesse no feito. Em 11.12.2018, houve despacho determinando que o Autor especifique o profissional e especialidade da perícia técnica requerida. Em 28.01.2019, houve juntada de petição do Autor. Em 30.04.2019, foi proferido despacho requerendo ao Cartório que certifique se houve cumprimento do despacho relativo ao IBAMA, de fls. 555. Em 05.09.19, foi proferido despacho intimando o Autor a juntar os últimos extratos bancários e a se manifestar sobre a impugnação à gratuidade de justiça. Em 15.01.2020, foram juntadas duas petições: (i) um pedido de habilitação da Sra. Rosângela de Almeida Peixoto, esposa do Autor, como assistente litisconsorcial; e (ii) resposta à impugnação à gratuidade de justiça apresentada pela Prumo. Em 18.02.2020, os autos foram conclusos. Em 29.09.2020, o autor protocolizou petição em oposição à habilitação de sua ex mulher como litisconsorte. Em 13.01.20, houve despacho determinando que digam as rés sobre o pedido de assistência de fls. 580. Em 23.02.2021, 01.03.2021 e 23.04.2021, houve juntada de petições físicas. Em 21.07.2021, foi proferido despacho determinando que seja certificado o cartório acerca do andamento do processo de nº 0001859-91.2017.8.19.0053. Em 05.11.21, foi proferido ato ordinatório certificando que o processo nº 0001859-91.2017.8.19.0053 encontra-se tramitando no E. Tribunal de Justiça. Em 01.12.21, foi publicada decisão infederindo a gratuidade de justiça do autor e o intimando para, no prazo de 15 dias, efetuar o recolhimento das custas, sob pena de cancelamento da distribuição. Informamos que não temos acesso ao processo nº 0001859-91.2017.8.19.0053, que está em segredo de justiça. Em 04.04.22, foi proferido despacho mantendo a decisão de fls.613 e determinando que certifique o cartório o cumprimento do Art. 1018 do CPC. Em 13.06.2022, os autos foram remetidos à central de digitalização. Em 27.10.2022, os autos foram recebidos da central de digitalização. Em 27.10.2022, o Cartório certificou que o Agravo de Instrumento será julgado no dia 29.11.2022. Em 02.02.2023, o Cartório certificou que os autos ainda aguardam o julgamento do Agravo de Instrumento. Em 02.05.2023, a Prumo veio aos autos requerendo o cancelamento da distribuição, tendo em vista o resultado do Agravo de Instrumento. Em 04.05.2023, foi proferido despacho determinando que a parte autora recolha as custas, no prazo de 15 dias, sob pena de cancelamento da distribuiçao. Em 06.06.2023, a PRUMO apresentou Embargos de Declaração, requerendo fosse extinto o feito, tendo em vista que o prazo para recolhimento das custas já teria transcorrido in albis. Em 21.06.2023, antes do processamento dos aclaratórios, a parte autora apresentou manifestação requerendo que fosse possibilitado o recolhimento das custas processuais apenas ao final. Em 07.07.2023, a Prumo apresentou manifestação requerendo o cancelamento da distribuição.</t>
  </si>
  <si>
    <t>Extraconcursal</t>
  </si>
  <si>
    <t>Dr. Paolo Sampaio Peres (paolokury@spnadv.com)</t>
  </si>
  <si>
    <t>Remoto</t>
  </si>
  <si>
    <t>OSX Brasil S.A . -  em recuperação judicial e OUTRAS</t>
  </si>
  <si>
    <t xml:space="preserve">2ª Vara Cível de São João da Barra - TJRJ
</t>
  </si>
  <si>
    <t xml:space="preserve">0002720-19.2013.8.19.0053
</t>
  </si>
  <si>
    <t>Durval Ribeiro de Alvarenga</t>
  </si>
  <si>
    <t>Trata-se de demanda indenizatória proposta em 17.09.2013, por meio da qual o Autor pretende ressarcimento por danos morais e materiais em razão de supostos danos ambientais causados à sua propriedade, que fica nas proximidades do Porto do Açu.</t>
  </si>
  <si>
    <t>17.09.2013</t>
  </si>
  <si>
    <t>R$ 1.716.369,46 (valor atualizado da causa)</t>
  </si>
  <si>
    <t>A OSX contestou os pedidos alegando preliminarmente (i) incompetência absoluta em razão do interesse do IBAMA no feito; (ii) ilegitimidade passiva; (iii) prejudicialidade externa com relação à Ação Civil Pública nº 0000133-13.201.4.02.5103; e, no mérito, a improcedência dos pedidos, com a submissão do crédito à Recuperação Judicial da Ré, em caso de condenação. Posteriormente, em 15.05.2017, sobreveio decisão intimando o Autor em réplica. Em 25.11.2020, houve decisão saneadora. A OSX opôs embargos de declaração, que ainda não foram julgados. Em 08.06.21, houve juntada de certidão - Fl. 961. Em 12 e 13 de agosto, foram juntadas novas petições físicas. Em 19.08.21, houve ato ordinatório certificando (i) que os embargos de fls. 971.982 são tempestivos; (ii) que a petição de fls. 989.1004 juntou, de forma tempestiva, a cópia do agravo de instrumento. Em 20.08.21, foi proferido despacho intimando o embargado para contrarrazões. Em 01.06.2022, os autos foram remetidos à central de digitalização. Em 02.06.2023, os autos retornaram da central de digitalização. Em 19.06.2023, a Prumo requereu o retorno dos autos à Central de Digitalização, para que fossem sanados problemas encontrados com a diligência, notadamente em relaçção às fls. 969. Em 14.08.2023, foi proferida decisão de saneamento do feito (ainda não publicada), determinando a realização de prova pericial e nomenado perita. Em 26.09.2023, a Prumo opôs Embargos de Declaração em face daquela decisão. Em 10.10.2023, a Prumo arguiu a suspeição da Perita indicada.</t>
  </si>
  <si>
    <t>Agravo de Instrumento</t>
  </si>
  <si>
    <t>26ª  Câmara Cível TJRJ</t>
  </si>
  <si>
    <t>2ª</t>
  </si>
  <si>
    <t>0041132-03.2021.8.19.0000 (AGRESP Nº 2168779/RJ)</t>
  </si>
  <si>
    <t>Prumo Logística S/A</t>
  </si>
  <si>
    <t>Trata-se de agravo de instrumento interposto por Prumo Logística em face do despacho saneador proferido nos autos de origem.</t>
  </si>
  <si>
    <t>13.06.2021</t>
  </si>
  <si>
    <t>N/A</t>
  </si>
  <si>
    <t>Em 16.06.21, foi publicada a ata de distribuição. Em 12.07.21, houve julgamento monocrático que não conheceu o recurso interposto. Em 04.08.21, foi interposto agravo interno pela Prumo. No mesmo dia, foi proferido despacho aos agravados, em contrarrazões. Em julgamento do dia 07.10.2021, o recurso foi conhecido e não provido. Em 04.11.21, a Prumo interpôs recurso especial, que foi inadmitido com base na Súmula 7 do STJ. Em 27.4.2022, a Prumo interpoôs AgREsp. Em 20.6.2022, foi proferida decisão de não retratação. Em 13.07.2022, a secretaria certificou a remessa dos autos para julgamento no STJ. Em 22.07.2022, foi aberta vista ao recorrente sobre vício no recurso. Em 29.07.2022, o recorrente apresentou procuração. Em 12.08.2022, os autos foram conclusos ao Min. Presidente. Em 30.08.2022, os autos foram redistribuídos ao Min. Paulo de Tarso Sanseverino. Em 01.06.2023, os autos foram redistribuídos ao Min. Humberto Martins. Em 13.06.2023, o Agravo em Recurso Especial interposto pela Prumo foi conhecido e rejeitado no mérito.</t>
  </si>
  <si>
    <t>3ª Vara Empresarial TJRJ</t>
  </si>
  <si>
    <t>0011409-98.2015.8.19.0209</t>
  </si>
  <si>
    <t xml:space="preserve">Renato Palhares
</t>
  </si>
  <si>
    <t>Trata-se de ação indenizatória proposta em 25.04.2015, por meio da qual RENATO PALHARES pleiteia ressarcimento por danos materiais concernentes à suposta desvalorização de ativos mobiliários, alegadamente decorrente de crise econômica que atingiu o Grupo EBX.</t>
  </si>
  <si>
    <t>25.04.2015</t>
  </si>
  <si>
    <t>R$ 815.207,12 (valor atualizado da causa)</t>
  </si>
  <si>
    <t>Após o oferecimento de contestação pela OSX, foi designada audiência de mediação, na qual, contudo, o Autor não compareceu, tendo, ademais, se quedado inerte ante o despacho que intimou as partes para especificação de provas. Diante disso, a OSX requereu a extinção do feito, sem resolução de mérito, em por abandono da causa, bem como a condenação do Autor ao pagamento da multa de que trata o art. 334 do CPC. Em 19.11.2018, despacho determinando manifestação do Autor. Em 03.01.2019, juntada de substabelecimento do Autor. Em 30.01.2019, nova petição juntada pelo Autor requerendo o prosseguimento do feito. Em 08.04.2019, proferido despacho determinando a intimação do Autor, por via postal, para que regularize a representação processual e proceda ao recolhimento das custas, tendo em vista que a demanda encontra-se madura para julgamento. Em 01.07.2019, foi juntado AR negativo. Em 08.01.2021, houve juntada de petição da OSX requerendo a extinção do feito por abandono do autor. Em 14.01.21, houve juntada de manifestação do autor requerendo o prosseguimento do feito. Em 05.02.21, houve juntada de petição do autor requerendo o sobrestamento do feito até o trânsito em julgado da decisão de mérito a ser proferida na ACP n° 0085670-76.2015.8.19.0001. Em 12.03.21, houve juntada de manifestação da OSX requerendo a impertinência do pedido do autor. Em 31.03.21, houve juntada de petição da OSX com substabelecimento sem reservas ao GC Advogados. Em 22.04.21, houve juntada de petição do autor com substabelecimento. Em 23.07.21, houve despacho ao autor. Em 13.08.21, houve juntada de petição do autor requerendo (i) a declaração de conexão entre a ação e Ação Civil Pública nº 0085670-76.2015.8.19.0001; (ii) a suspensão da demanda e (iii) a procedência total dos pedidos da inicial. Em 25.10.21, foi proferido despacho determinando a intimação do autor sobre comprovação da hipossuficiência requerida. Em 11.11.21, houve juntada de petição do autor cópias das 03 ultimas declarações do imposto de renda. Em 24.02.22, foi proferida decisão determinando o recolhimento das custas pelo autor, no prazo derradeiro de 15 dias. Em 16.03.22, houve juntada de petição do autor com o pagamento das custas. Em 06.05.2022, os autos foram conclusos. Em 18.05.2022, Despacho para que as partes se manifestem em provas. Em 11.07.2022, os autos foram conclusos após o cartório certificar a inércia das partes. Em 04.08.2022, foi proferida sentença indeferindo a petição inicial por inépcia. Em 26.08.2022, Embargos de Declaração opostos por Renato Palhares. A tempestividade dos Embargos de Declaração foi certificada pelo Cartório e os autos foram remetidos à conclusão em 14.09.2022. Em 04.10.2022, a OSX apresentou suas contrarrazões aos Embargos de Declaração do Sr. Renato Palhares. Em 11.10.2022, os autos foram remetidos à conclusão. Em 14.11.2022, os Embargos de Declaração foram rejeitados por sentença. Em 27.02.2023, os autos foram remetidos à Central de Arquivamento.</t>
  </si>
  <si>
    <t>Dr. Victor Silva Portela</t>
  </si>
  <si>
    <t xml:space="preserve">Incidente de Desconsideração da Personalidade Jurídica
</t>
  </si>
  <si>
    <t xml:space="preserve">21ª Vara Cível de Aracajú TJSE
</t>
  </si>
  <si>
    <t>Sergipe</t>
  </si>
  <si>
    <t xml:space="preserve">0045165-41.2016.8.25.0001
</t>
  </si>
  <si>
    <t xml:space="preserve">Reinaldo Siqueira Santos
</t>
  </si>
  <si>
    <t>OSX Brasil S.A. - em recuperação judicial</t>
  </si>
  <si>
    <t>Trata-se de incidente de desconsideração da personalidade jurídica da empresa ETX, requerido tendo em vista a ausência de bens da Executada e o suposto encerramento irregular de suas atividades.</t>
  </si>
  <si>
    <t>04.11.2016</t>
  </si>
  <si>
    <t xml:space="preserve">R$ 35.296,44 (a ser divididos entre as demais rés) </t>
  </si>
  <si>
    <t>As empresas rés foram incluídas no polo passivo porque estariam compondo o grupo econômico da ETX. Todos os réus apresentaram contestação, apesar da CCX ter apresentado intempestivamente. Em 30.06.20, foi juntada nova procuração da CCX. Em 22.02.21, houve despacho intimando o autor para manifestação acerca da contestação da Eneva e havendo juntada de novos documentos, dando vista à parte acionada por 15 dias (art. 437, §1º, CPC). Em 28.01.21, houve juntada de procuração dos advogados da OGX. Em 13.02.21, houve juntada de réplica do autor com relação à contestação da Eneva. Em 13.02.21, houve juntada de manifestação à contestação pelo autor. Em 26.03.21, houve despacho determinando que a secretaria certifique quanto a existência de custas relativas ao incidente. Em 04.04.21, houve juntada de subs sem reservas da OSX para GC Advogados. Em 19.04.21, houve certidão de que não existem custas a serem recolhidas nos autos, considerando que o autor é beneficiário da justiça gratuita. Em 14.05.21, houve despacho: "Com fulcro nos arts. 10 e inciso I do 355, I do Código de Processo Civil, anuncio o julgamento da presente lide. Ad cautelam, aguarde-se em cartório, pelo prazo de 15 (quinze) dias, eventual manifestação das partes. Decorrido in albis, volvam conclusos para julgamento. Cumpra-se. Intimem-se." Em 10.06.21, houve juntada de manifestação da OSX apresentando alegações finais. Em 03.08.21, houve certidão informando sobre a manifestação da OSX. Em 29.11.21, foi expedida certidão informando que não existem custas a serem recolhidas e em seguida o processo foi concluso. Em 07.12.21, houve juntada de renúncia. Em 14.01.22, foi proferida decisão determinando a intimação da MMX, por AR para que, no prazo de 15 dias, constitua novo advogado. Em 18.04.22, houve juntada de AR da MMX. Em 27.05.2022, foi proferido despacho informando que os autos iriam conclusos para sentença. Em 26.06.2022, os autos foram conclusos. Em 31.08.2022, foi proferido despacho para que a serventia indique a existência de eventuais custas finais. Em 14.10.2022, foi proferida decisão inacolhendo o pedido de desconsideração da personalidade jurídica. Em 18.11.2022, o Juízo certificou a interposição do Agravo de Instrumento nº 202200843295, mantendo a decisão agravada pelos seus próprios fundamentos. Em 27.01.2023, foi proferido despacho determinando que se aguarde o trânsito em julgado do Agravo de Instrumento em epígrafe para prosseguimento do feito, já que poderia haver alteração no polo passivo da demanda.</t>
  </si>
  <si>
    <t>Dr. Fabricio Almeida Souza</t>
  </si>
  <si>
    <t>OSX Brasil S.A. - Em Recuperação Judicial</t>
  </si>
  <si>
    <t>0003447-93.2018.8.25.0001</t>
  </si>
  <si>
    <t>Fabrício Almeida Souza</t>
  </si>
  <si>
    <t>OSX Brasil S.A. - Em Recuperação Judicial e OUTRAS</t>
  </si>
  <si>
    <t>31.01.2018</t>
  </si>
  <si>
    <t>R$ 6.913,11 (a ser divididos entre as demais rés)</t>
  </si>
  <si>
    <t>As empresas rés foram incluídas no polo passivo porque estariam compondo o grupo econômico da ETX. Os Réus OGX, Prumo, MMX, OSX e CCX apresentaram contestação. Em 02.10.2020, a CCX se manifestou informando que a apresentou contestação em 24.11.2018. Em 25.02.21, houve despacho determinando a conferência de todas as citações. Em 01.04.21, houve juntada de substabelecimento da OSX para GC Advogados. Em 14.04.21, houve despacho certificando a citação das partes. Em 16.04.21, houve despacho: "Proceda a CPE à vinculação do patrono da OSX, na forma do substabelecimento juntado em 01.04.2021. Ato contínuo, intime-se a parte suscitante para, no prazo de 10 dias, manifestar-se a respeito da certidão retro e requerer o que entender de direito. Cumpra-se.". Em 28.04.21, houve ato ordinatório requerendo o cadastro da advogada Ivana Harter no TJSE. Em 03.05.21 houve juntada de petição do autor informando outro endereço da Eneva.Em 05.05.21, houve juntada de petição da OSX, com subs. Em 11.05.2021, foi expedida certidão: "Certifico a tempestividade da manifestação do requerente ao despacho retro juntada em 03.05.2021." Em 14.05.2021, houve despacho determinando a expedição de mandado de citação para a Eneva, para se manifestar e requerer as provas cabíveis." Em 23.06.21, houve juntada de defesa da Eneva. Em 30.06.21, foi proferido ato ordinatório intimando o requerente da resposta da Eneva. Em 23.07.21, houve juntada de réplica pelo Autor. Em 30.07.21, foi proferido despacho determinando que a CPE certifique quanto à citação de todas as suscitadas, bem como sobre a apresentação de defesa. Em 27.08.21, houve juntada de procuração dos advogados da OGX e renúncia dos advogados da MMX. Os autos foram conclusos em 30.08.2021. Em 25.10.21, foi proferido despacho ao antigo advogado da MMX para que comprove que informou a respeito da renúncia datada de 12.08.2021 à representada. Em 10.11.21, houve juntada de petição do antigo advogado da MMX. Em 15.12.21, foi proferido despacho intimando a MMX para constituir novo patrono, juntando o respectivo instrumento. Em 14.01.22, houve expedição de documento para citação da MMX. Em 21.02.22, houve juntada de AR da MMX. Em 14.03.22, houve juntada de petição da MMX requerendo a intimação do Administrador Judicial. Em 04.05.22, houve juntada de petição do autor sobre a citação da MMX e o processo foi concluso. Em 23.06.2022, foi determinada a regularização da representação processual da ETX e a manifestação da suscitante sobre o prosseguimento do feito em relação à MMX. Em 31.08.2022, foi determinada a intimação da ETX Serviços de Perfuração para regularizar sua representação processual. Em 07.11.2022, foi proferido ato ordinatório determinando que a parte autora se manifeste sobre a impossibilidade do cumprimento do mandado encaminhado à ETX. Aguardando a juntada de manifestação apresentada pela parte autora em 07.12.2022. Em 31.01.2022, foi determinada a renovação da intimação da ETX. Mandados negativos juntados aos autos em 20.03.2023. Em 12.04.2023, a parte autora foi intimada para se manifestar sobre os mandados juntados negativos. Em 25.04.2023, a parte agravante apresentou novo endereço. Em 28.04.2023, os autos foram conclusos ao Des. Relator.</t>
  </si>
  <si>
    <t>0045301-38.2016.8.25.0001</t>
  </si>
  <si>
    <t>05.11.2016</t>
  </si>
  <si>
    <t>R$ 4.323,73 (a ser divididos entre as demais rés)</t>
  </si>
  <si>
    <t>Em 25.07.21, foram expedidos os mandados de citação para OGX –ÓLEO E GÁS PARTICIPAÇÕES S.A, ENEVA S.A, PRUMO LOGÍSTICA S.A, MMX MINERAÇÃO E METÁLICOS S.A e OSX BRASIL S.A, para se manifestarem e requererem as provas cabíveis no prazo de 15 dias. Em 23.08.21, houve juntada de contestação da Eneva. Em 24.08.21, houve a juntada de AR da Eneva e Prumo. Em 31.08.21, foram cancelados os mandados.cartas de citação da OGX, MMX e OSX. Em 22.09.21, os mandados foram expedidos novamente. Em 29.09.21, houve juntada de defesa da OGX. Em 09.12.21, houve juntada dos mandados da OGX, MMX e OSX. Em 03.02.22, houve juntada de contestação da OSX. Em 15.02.22, houve ato ordinatório intimando o autor em réplica. Em 22.02.22, houve juntada de petição da OSX com procuração. Em 12.03.22, houve juntada de réplica pelo autor. Em 05.05.22, foi expedida certidão informando sobre as citações do processo e os autos foram conclusos. Em 30.06.2022, foi determinada a manifestação do suscitante sobre o prosseguimento do feito, no prazo de quinze dias. Aguardando publicação. Em 31.08.2022, determinada a intimação da parte suscitada para manfiestar-se sobre os documentos apresentados em Réplica. Incidente de desconsideração da PJ rejeitado.</t>
  </si>
  <si>
    <t>Ação de Cobrança</t>
  </si>
  <si>
    <t>29ª Vara Cível TJRJ</t>
  </si>
  <si>
    <t>0026360-76.2014.8.19.0001</t>
  </si>
  <si>
    <t xml:space="preserve"> Assurance Consultoria em Tecnologia da  Informação Ltda</t>
  </si>
  <si>
    <t>Ação de Cobrança em face da OGX Petróleo e Gás Participações S.A. (atual Dommo Energia), CCX Brasil Participações S.A, EBX HoldingLtda e OSX Brasil S.A. requerendo a condenação das Rés solidariamente ao pagamento de Notas Fiscais 017094, 017147, 017373, 017556 e 017678 , perfazendo o valor total de R$ 781034,21, com acréscimo de correção monetária, juros de mora, multa contratual e honorários advocatícios referentes ao contrato de prestação de serviços firmado em 25.03.2012.</t>
  </si>
  <si>
    <t>27.01.2014</t>
  </si>
  <si>
    <t>R$ 1.056.810,73 (R$ 781.034,21, corrigidos a partir da citação, mais juros de 1% ao mês)</t>
  </si>
  <si>
    <t>OSX - R$ 105.681,07 (10% sobre o valor da condenação)</t>
  </si>
  <si>
    <t>Processo correu sem a citação da OSX, retornando a fase de conhecimento por determinação da segunda instância. A OSX apresentou contestação em 10.08.2020. Após as empresas OSX, CCX e EBX se manifestarem informando que não possuem provas a produzir, foi proferida sentença de procedência. Contudo, a sentença proferida faz referência à outro processo, motivo pelo qual as rés opuseram embargos de declaração, ainda pendentes de julgamento. Em 18.05.21, houve despacho intimando os embargados para que se manifestem sobre os embargos declaratórios opostos. Em 21.07.21, foi proferida sentença julgando extinto o feito sem exame do mérito com relação às rés EBX Holding e CCX Brasil Participações e, condenando a parte autora em verba sucumbencial de 10% do valor da causa, sendo 5% para o patrono da ré EBX Holding e 5% para o patrono da ré CCX Brasil Participações. Além disso, julgou procedente o pedido autoral em face da OSX Brasil S.A., condenando-a ao pagamento do valor de R$ 781.034,21, corrigidos a partir da citação, mais juros de 1% ao mês. Ante a parcial sucumbência, condenou a OSX em 50% das custas e despesas processuais e em honorários advocatícios de 10% sobre o valor atualizado da condenação. Em 12.08.21, houve juntada de embargos de declaração da OSX. Em 01.10.21, foi proferido despacho à parte embargada para contrarrazões. Em 18.01.22, foi proferida decisão rejeitando os embargos de declaração. Em 21.02.22, a OSX interpôs apelação. Em 10.03.22, foi proferido ato ordinatório intimando as partes para contrarrazões. Em 27.07.2022, autos remetidos ao TJRJ. Em 29.07.2022, os autos foram distribuidos à 8ª Câmara Cível. Em 16.09.2022, foi aberta vista ao MP. Em 01.10.2022, o MPRJ opinou pela desnecessidade de sua intervenção. Em 04.11.2022, os autos foram conclusos ao Des. Relator. Em 25.01.2023, o Des. Relator pediu dia para julgamento. Os autos foram colocados em pauta de julgamento virtual e retirados após objeção das partes. Em 08.05.2023, foi determinada nova inclusão em pauta presencial. Em 19.06.2023, os autos foram inclusos na sessão de julgamento do dia 04.7.2023. Em 04.07.2023, o Recurso de Apelação da OSX foi acolhido, para extinguir o feito e condenar a Assurance ao pagamento das despesas processuais e honorários advocatícios. Em 13.09.2023, os autos baixaram à primeira instância. Galdino deu início ao cumprimento de sentença.</t>
  </si>
  <si>
    <t xml:space="preserve">Execução de Título Extrajudicial
</t>
  </si>
  <si>
    <t xml:space="preserve">32ª Vara Cível TJRJ
</t>
  </si>
  <si>
    <t xml:space="preserve">0215694-27.2017.8.19.0001
</t>
  </si>
  <si>
    <t xml:space="preserve">Houthoff Buruma
</t>
  </si>
  <si>
    <t>Trata-se de execução de título extrajudicial proposta em 21.08.2017, em que se busca o pagamento de suposta dívida ostentada pela OSX, no valor de EUR 550.272,34, em razão de inadimplemento da contraprestação pecuniária devida no âmbito do contrato de prestação de serviços advocatícios firmado pelas partes.</t>
  </si>
  <si>
    <t>21.08.2017</t>
  </si>
  <si>
    <t>Em 29.08.2018, a OSX compareceu espontaneamente aos autos. Em 03.09.2018, a Houthoff requereu a penhora dos ativos financeiros da OSX, tendo em vista o seu  comparecimento espontâneo e o não pagamento do débito. Em 12.09.2018, a OSX manifestou-se requerendo o indeferimento do pedido de penhora, considerando que os seus ativos se encontram afetados ao cumprimento do PRJ. Em 21.09.2018, foi determinada a remessa ao MP. Em 27.09.2018, a Houthoff apresentou nova manifestação ratificando o pedido de penhora on-line. Em 20.12.2018, promoção do MP informando seu desinteresse em oficiar no feito, diante da homologação do Plano de Recuperação Judicial. Em 08.05.2019, foi juntada petição da Houthoff aduzindo que não foi deferido efeito suspensivo aos embargos à execução e, portanto requerendo o deferimento do procedimento de penhora online. Em 14.05.2019, foi apresentanda petiçãoda OSX aduzindo a incompetência do Juízo para determinação de atos contritivos contra empresa em recuperação judicial, bem como juntado tradução juramentada. Em 19.08.2019, a Houthoff protocolizou petição requerendo a penhora on-line dos ativos da OSX, alegando o encerramento da RJ, para que o Juízo impusesse atos constritivos contra o patromonio da recuperanda. Em 05.09.2019 houve juntada de petição da OSX reiterando a nulidade do processo e requerendo que o pedido do exequente seja indeferido, diante dos termos da súmula 480 do STJ. Em 09.09.2019, houve despacho informando que a questão só será analisada após o desfecho dos embargos à execução em apenso. Em 24.10.2019, houve juntada de petição da Houthoff informando que interpôs agravo de instrumento.
Em 10.02.2020, houve juntada de petição da Houthoff requerendo a penhora de ativos da OSX por bacenjud. Então, a OSX apresentou manifestação em 14.02.2020, requerendo o indeferimento do pedido. No mesmo dia, foi proferida decisão submetendo ao Juízo da Recuperação Judicial o pedido de constrição dos ativos financeiros da OSX. Em 08.12.2020, houve juntada de petição da Houthoff requerendo novamente a penhora dos ativos financeiros da OSX, levantando sobre o encerramento da RJ. Em 12.02.21, houve decisão deferindo a penhora requerida. Então, em 19.02.2021, a OSX apresentou manifestação requerendo o reconhecimento da competência do Juízo Falimentar para deliberar sobre o pedido de penhora ao menos até o trânsito em julgado da sentença de encerramento da RJ. No mesmo dia, foi proferida decisão reconsiderando o deferimento da penhora e determinando que o cartório reitere o ofício ao Juízo da RJ. Ainda em 19.02.21, houve despacho determinando que informe à 20 Câmara Cível acerca da perda do objeto do agravo de instrumento interposto. Em 09.03.21, a Houthoff opôs embargos de declaração em face da decisão que reconsiderou o pedido de penhora, que foram rejeitados em decisão do dia 18.11.21. Em 27.01.22, houve juntada de petição do autor informando a interposição de  agravo de instrumento com pedido de antecipação dos efeitos da tutela recursal (art. 1.018). EM 31.05.2022, o Cartório juntou aos autos o ofício da 3ª Vara Empresarial, negando a penhora requerida. Em 27.06.2022, o Cartório certificou que a Houthoff não se manifestou. Em 27.07.2022, os autos foram conclusos. Em 10.08.2022, a Houthoff indicou que aguarda o julgamento do agravo de insrumento nº 0029093-37.2022.8.19.0000. Em 01/11, o Cartório certificou a última manifestação da Houthoff. Em 04.11.2022, os autos foram remetidos à conclusão. Em 02.02.2023, o Cartório certificou a juntada do Acórdão que rejeitou o Agravo de Instrumento da Houthoff aos autos. Em 28.02.2023, determinada a manifestação das partes em cinco dias, sob pena de arquivamento. Em 17.03.2023, a Houthoff se manifestou requerendo que os autos sejam suspensos até o julgamento do Recurso de Apelação interposto contra a decisão que determinou o encerramento da Recuperação Judicial da OSX. Em 01.06.2023, foi proferido despacho determinando que se aguarde, conforme requerido pela Houthoff. Arquivamento provisório em 09.08.2023.</t>
  </si>
  <si>
    <t>Dr. Bruno Poppa - Tepedino Advogados</t>
  </si>
  <si>
    <t>Embargos à Execução</t>
  </si>
  <si>
    <t>0225964-76.2018.8.19.0001</t>
  </si>
  <si>
    <t>Houthoff Buruma</t>
  </si>
  <si>
    <t>Trata-se de embargos à execução opostos pela OSX Brasil S.A. - Em Recuperação Judicial em 20.09.2018 em que se busca a nulidade da execução</t>
  </si>
  <si>
    <t>20.09.2018</t>
  </si>
  <si>
    <t>Em 21.09.2018, foi proferida decisão não concedendo efeito suspensivo aos embargos e determinando a intimação do exequente. Em 05.11.2018, a OSX opôs embargos de declaração contra a referida decisão.Em 20.02.2019, houve juntada de resposta à impugnação formulada pela OSX. Em 29.06.2020, a OSX juntou petição chamando o feito a ordem. Em 08.10.2020, houve despacho indeferindo o efeito suspensivo, por não vislumbrar risco de lesão à embargante. Em 07.12.2020, houve despacho determinando que as partes se manifestem sobre os honorários de perito. Em 27.01.21, houve impugnação apresentada pela OSX, requerendo que os honorários sejam fixados no patamar de R$ 2.500,00. Em 02.08.21, houve juntada de manifestação do perito ratificando seus honorários no valor de R$ 9.800,00. Em 25.11.21, houve juntada de petição da OSX concordando com o valor dos honorários estipulado pelo perito. O Cartório certificou que apenas a OSX se manifestou sobre os honorários do perito e remeteu os autos para conclusão em 30.03.2022. Em 04.05.2022, a OSX informou o pagamento de sua parcela dos honorários periciais. Em 10.05.2022, a Houthoff informou o pagamento de sua quota-parte nos honorários periciais. Em 02.08.2022, os autos foram remetidos ao perito. Em 24.10.2022, o perito comunicou o início dos trabalhos. Em 12.12.2022, o Perito apresentou o laudo nos autos. Em 13.01.2023, foi expedido mandado de pagamento em benefício do perito. Em 11.02.2023, a Houthoff se manifestou, requerendo a intimação da OSX para a apresentação das faturas ou a concessão de prazo para que o faça, por si própria, sendo que, após a juntada, o expert deverá conciliar tais informações com o laudo pericial ora apresentado. Em 03.05.2023, despacho determinando manifestação do MPRJ. Em 06.05.2023, o MPRJ requereu fosse aberta vista à Promotoria de Justiça de Massas Falidas, órgão com atribuição para atuar no feito. Em 08.07.2023, o MPRJ reiterou tal pedido. Em 12.09.2023, o MPRJ indicou que não tem interesse para atuar no feito, tendo em vista o encerramento da recuperação judicial da OSX.</t>
  </si>
  <si>
    <t>OSX Brasil S.A. - em recuperação judicial e OSX Construção Naval S.A. - em recuperação judicial</t>
  </si>
  <si>
    <t>Ação de Obrigação de Fazer</t>
  </si>
  <si>
    <t xml:space="preserve">38ª Vara Cível TJRJ
</t>
  </si>
  <si>
    <t>STJ</t>
  </si>
  <si>
    <t xml:space="preserve">0330457-80.2013.8.19.0001 (RESP nº 1773401/RJ)
</t>
  </si>
  <si>
    <t xml:space="preserve">Fairfax Brasil Seguros Corporativos S.A.
</t>
  </si>
  <si>
    <t>Trata-se de ação de obrigação de fazer proposta em 20.09.2013, por meio da qual a Autora pretende a condenação das Rés à substituição da garantia, prestada na forma de fiança pessoal oferecida pela OSX BRASIL – EM RECUPERAÇÃO JUDICIAL em favor da OSX CONSTRUÇÃO NAVAL – EM RECUPERAÇÃO JUDICIAL, referente à apólice de seguro emitida pela Autora, por fiança bancária ou depósito.</t>
  </si>
  <si>
    <t>23.09.2013</t>
  </si>
  <si>
    <t>OSX - 10% do valor da causa</t>
  </si>
  <si>
    <t>A sentença julgou extinto o feito sem resolução do mérito em razão da perda de objeto e de interesse processual, na medida em que o risco de inadimplemento teria sido superado, condenando a OSX ao pagamento de despesas processuais e honorários advocatícios, em 10% do valor da causa. Opostos embargos de declaração pela OSX, a r. sentença foi reformada, condenando a Fairfax ao pagamento das despesas processuais e honorários advocatícios em 10% sobre o valor da causa. Por isso, a Fairfax interpôs recurso de apelação, pretendendo reverter a sua condenação. A 4ª Câmara Cível ao julgar a apelação interposta pela Agravante, deu parcial provimento ao recurso, condenando a OSX ao pagamento das custas judiciais e honorários fixados em 10% sobre o valor da causa, acrescido de 2% sobre o mesmo montante a título de honorários recursais, com base no art. 85, §11 do CPC.15. Contra a referida decisão, foram interpostos recursos especiais, pela OSX (cf. fls. 842.868) e Galdino Coelho Mendes Advogados, que foram parcialmente providos para afastar a majoração dos honorários recursais. Diante deste cenário, o escritório de advocacia que atendia os interesses da Faixfax na ação de ordem, deu início ao cumprimento definitivo de sentença. Na oportunidade, como pedido principal do aludido cumprimento definitivo de sentença, requereu que as custas fossem recolhidas somente quando tivesse algum êxito na execução. Em 24.05.21, houve ato ordinatório: "Certifico que há diferença de taxa judiciária a recolher na execução de honorários de sucumbência. R$ 41.004,23 na conta 2101-4." Em 25.05.21, houve decisão: "Por tais fundamentos, recebo os embargos de declaração, mas indefiro o pedido de diferimento do pagamento da taxa judiciária. Intime-se o exequente para recolher o valor respectivo, conforme certificado à fl. 1083, no prazo de 10 dias. Nada sendo requerido no referido prazo, dê-se baixa e arquivem-se." Em 17.06.21, houve juntada de manifestação da exequente comprovando o pagamento das custas requeridas. Em 05.07.21, foi proferido despacho intimando o executado, na forma do artigo 513, §2º do CPC, para pagamento do valor apresentado. Em 16.08.21, Dinir Rocha Advogados apresentou petição requerendo a consulta de bens e direitos da OSX e penhora online. Em 30.08.21, a OSX apresentou impugnação ao cumprimento de sentença. Em 02.09.21, foi proferido despacho ao impugnado. Em 04.10.21, foi proferido despacho dando vista ao MP. Em 14.11.21, houve juntada de petição da OSX informando que o juízo da recuperação judicial é o competente para decidir sobre eventual penhora, uma vez que sua competência persiste até o trânsito em julgado da sentença de encerramento. Aguarda-se a remessa dos autos à conclusão. Em 28.01.22, foi proferida decisão rejeitando a impugnação da OSX e intimando o exequente para requerer o que entender de direito, no prazo de 15 dias. Em 31.01.22, foi proferido ato ordinatório informando que a exequente requer a exclusão da Fairfax como parte neste processo e sua inclusão no polo ativo. Em 03.02.22, foi proferido despacho determinando ao cartório para proceder à inclusão dos patronos indicados. Em 21.03.22, houve juntada de petição da OSX informando sobre a decisão proferida nos autos da recuperação judicial. Em 06.05.2022, foi proferido despacho determinando a manifestação da exequente sobre a petição da OSX. Em 17.05.2022, os patronos exequentes apresentaram manifestação refutando as alegações da OSX. Em 22.06.2022, apresentamos petição informando a impossibilidade de penhora nas contas da OSX. Em 28.06.2022, a parte contrária peticionou indicando o CNPJ das empresas, requerendo, novamente, a realização de penhora. Em 25.07.2022, despacho proferido determinando a manifestação do Exequente, no prazo de cinco dias, sobre nossa petição de impossibilidade de penhora. Em 21.10.2022, o Exequente manifestou-se, alegando que as matérias aventadas pela OSX estariam preclusas. Reiterou, nessa oportunidade, o pedido de penhora. Despacho determinando que a Exequente apresente a planilha atualizada do débito, bem como as custas referentes ao pedido de penhora, no prazo de cinco dias. Petição protocolizada em 05.12.2022, informando valor atualizada para solicitação de penhora. Em 27.01.2023, veio aos autos a informação de que a penhora não teria sido realizada por problemas no sistema. Em 28.01.2023, foi realizada a penhora de aproximadamente R$14 milhões nas contas da OSX. Ato contínuo, a OSX interpôs Agravo de Instrumento (perante o TJRJ) e requereu a reconsideração da decisão, na forma do art. 1.018 do CPC. Em 01.02.2023, foi determinada a liberação dos valores, em sede de pedido de reconsideração. Em 05.02.2023, a parte autora requereu a reconsideração de tal decisão, com a manutenção dos bloqueios ou sua renovação. Em 28.02.2023, o pedido de reconsideração foi rejeitado pelo MM. Juízo. Em 17.3.2023, DR&amp;A apresentou novo pedido de constrição ao patrimônio da OSX. Em 28.3.2023, antes da remessa dos autos à conclusão, a OSX refutou os argumentos apresentados, destacando a incompetência do juízo da execução para a prática de tais atos. Em 17.04.2023, foi proferido despacho abrindo vista ao MPRJ. Em 20.04.2023, o MPRJ afirmou desinteresse em oficiar no feito, tendo em vista que o PRJ já fora aprovado e homologado. Em 05.05.2023, os autos foram novamente conclusos para decisão. Em seguida, foi determinada a expedição de ofício indagando sobre a viabilidade de penhora. Em 14.11.2023, o Cartório certificou ter reiterado o ofício. Em 14.12.2023, o Cartório juntou a resposta ao ofício, indicando que o pedido será analisado após a baixa dos autos do TJRJ.</t>
  </si>
  <si>
    <t>Dr. Dinir Salvador Rios da Rocha (dinir@draadv.com.br)</t>
  </si>
  <si>
    <t>Ação Monitória</t>
  </si>
  <si>
    <t xml:space="preserve">7ª Vara Cível TJRJ
</t>
  </si>
  <si>
    <t>7ª Vara Cível TJRJ</t>
  </si>
  <si>
    <t xml:space="preserve">0358400-72.2013.8.19.0001
</t>
  </si>
  <si>
    <t xml:space="preserve">Teatro Empresarial Motivador e Soluções Ltda.
</t>
  </si>
  <si>
    <t>Trata-se de ação monitória proposta em 14.10.2013, tendo por objeto a constituição de título executivo no valor de R$ 21.525,00.</t>
  </si>
  <si>
    <t>14.10.2013</t>
  </si>
  <si>
    <t>R$ 5.293,76 (conforme planilha apresentada pelos exequentes em 06.12.21)</t>
  </si>
  <si>
    <t>OSX -  10% do valor da causa</t>
  </si>
  <si>
    <t>Em vista da concursalidade dos créditos sub judice, em 12.11.2015, foi proferida sentença julgando extinto o processo, sem resolução de mérito, e condenando as Rés ao pagamento da sucumbência, sendo que os honorários advocatícios foram fixados em 10% do valor da causa. Diante disso, as Rés apresentaram recurso de apelação, buscando a inversão dos ônus sucumbenciais, ou, ao menos, a fixação da sucumbência recíproca. O recurso em questão foi desprovido, por acórdão publicado em 05.03.2018, tendo sido a verba honorária em 15% diante do que as Rés opuseram embargos de declaração. Em 06.12.2018, foi proferido despacho determinando a intimação do Teatro Empresarial Motivador e Soluções Ltda. sobre os embargos de declaração. Em 11.06.2019, proferido acórdão rejeitando os embargos. Em 30.07.19, foi juntada petição da Teatro requerendo o transito em julgado ante a ausência de interposição de Recurso pela OSX, sendo certificado o trânsito em ato contínuo. Em 15.08.2019, foi proferido despacho determinando o pagamento do valor devido, qual seja, R$ 4.073,11, em função de honorários sucumbenciais. Em 18.09.2019, a OSX apresentou impugnação ao cumprimento de sentença proposto pela Teatro. Em 12.11.2019, foi protocolizada a resposta do Teatro Empresarial a Impugnação da OSX, em suma, aduziu a inexistência da acessoriedade  entre o crédito objeto da demanda e os honorários de sucumbência, não se sujeitando ao Plano de Recuperação. Em 28.11.2019, houve decisão que rejeitou a impugnação ao cumprimento de sentença. Em 19.12.2019, a OSX opos embargos de declaração. Em 16.01.2020, foi proferida sentença negando provimento aos embargos da OSX. Em 24.01.2020, a Teatro apresentou pedido de de penhora dos ativos da OSX. Em 09.03.2020, a OSX apresentou sua manifestação deduzindo a competencia exclusiva do juízo universal para efetuar qualquer penhora. Em 16.07.2020, foi proferido despacho intimando a OSX a pagar o saldo devedor, sob pena de penhora online. Na sequência, a juíza declarou-se impedida. Em 17.09.21, os autos foram conclusos. Em 04.11.21, foi proferido despacho intimando o exequente para que informe como pretende prosseguir, devendo trazer aos autos planilha atualizada do débito. Em 07.12.21, os exequentes juntaram manifestação reiterando o pedido de penhora online no valor atualizado de R$ 5.293,76. Em 24.01.22, foi proferido despacho ao juiz tabelar. Em 13.4.2022, foi proferido despacho determinando que o cartório certifique se foram recolhidas custas para a diligência. Em 31.05.2022, petição reiterando a solicitação anterior, sem indicar o recolhimento das custas necessárias. Em 02.06.2022, os autos foram conclusos. Em 13.06.2022, apresentamos manifestação informando a impossibilidade de realização de penhora nas contas da OSX (ainda pendente de juntada pelo Cartório). Em 15.07.2022, nossa manifestação foi juntada aos autos. Em 04.11.2022, foi proferido despacho determinando que a Teatro Empresarial se manifestasse sobre nossa petição e sobre ofício do Juízo da RJ indicando que eventual crédito deveria passar pelo processo de habilitação. Em 29.04.2023, a parte contrária veio aos autos informar que não foi possível expedir certidão de crédito para posterior habilitação, tendo em vista suposta indisponibilidade do sistema do TJRJ. Em 11.05.2023, proferido novo despacho, determiando que seja cumprida a expedição da certidão de crédito, devedo a parte diligenciar perante os órgãos responsáveis para solucionar as inconsistências de sistema. Em 23.06.2023, a parte autora peticionou informando que solicitou auxilio ao setor responsável, apresentando o protocolo correspondente. Em 29.07.2023, a parte autora voltou a informar que não logrou êxito em solucionar o problema para solicitação da Certidão de Crédito. Em 20.10.2023, foi proferido despacho determinando que a serventia aponte se é possível expedir a certidão de crédito de outro modo, e, caso negativo, determinando a abertura de chamado junto ao departamento de tecnologia do TJRJ.</t>
  </si>
  <si>
    <t>Dra. Fátima Rafaela Perrone Ferreira</t>
  </si>
  <si>
    <t>OSX Construção Naval S.A. - em recuperação judicial</t>
  </si>
  <si>
    <t>0000205-74.2014.8.19.0053
(Embargos à Execução nº 0001849-08.2021.8.19.0053)</t>
  </si>
  <si>
    <t xml:space="preserve">Brasilsat Harald S.A.
</t>
  </si>
  <si>
    <t>Trata-se de ação de execução de título extrajudicial proposta em 27.01.2014 em que se busca o pagamento da quantia de suposta dívida ostentada pela OSX CONSTRUÇÃO NAVAL S.A. – EM RECUPERAÇÃO JUDICIAL no valor de R$ 175.276,89 (cento e setenta e cinco mil, duzentos e setenta e seis reais e oitenta e nove centavos).</t>
  </si>
  <si>
    <t xml:space="preserve">R$ 175.276,89
</t>
  </si>
  <si>
    <t>R$ 281.531,47 (valor atualizado da causa)</t>
  </si>
  <si>
    <t>Antes mesmo da citação da OSX, foi proferida decisão de suspensão do processo pelo prazo de 180 dias, tendo em vista a notícia de que a Executada foi submetida a procedimento de recuperação judicial. Em 15.05.2018, foi certificado pelo cartório o decurso do prazo de suspensão do processo. Em 17.05.2018, foi publicado ato ordinatório intimando os interessados para manifestação. A OSX, em 24.06.2018, apresentou Embargos à Execução. Em 17.10.2018, foi determinada manifestação da Brasilsat sobre os Embargos. Em 06.12.19, houve decisão indeferindo o pedido de gratuidade de justiça, tendo em vista que a parte embargante não logrou comprovar a alegada hipossuficiência econômica. Em 14.02.20 e 23.04.21, houve a juntada de novas petições físicas. Em 23.06.21, foi proferido ato ordinatório informando sobre a autuação dos embargos à execução, distribuídos sob o nº 0001849-08.2021.8.19.0053. Em 26.06.21, houve alteração da classe processual. Em 13.06.2022, os autos foram remetidos à central de digitalização. Aguarda-se manifestação nos autos dos embargos à execução. Em 02.03.2023, o Cartório certificou que não localizou os autos dos Embargos à Execução, indicando que os autos principais foram à Central de Digitalização, motivo pelo qual aguardarão o retorno para eventuais providências.</t>
  </si>
  <si>
    <t>Dr. Irineu Palma Pereira</t>
  </si>
  <si>
    <t>OSX Construção Naval S.A. - em recuperação judicial e OUTRAS</t>
  </si>
  <si>
    <t xml:space="preserve">Ação Civil Pública
</t>
  </si>
  <si>
    <t xml:space="preserve">1ª Vara Federal de Campos - TJRJ
</t>
  </si>
  <si>
    <t>0000133-13.2013.4.02.5103 
(AREsp nº 2244297)</t>
  </si>
  <si>
    <t>Ministério Público Federal</t>
  </si>
  <si>
    <t>Trata-se de Ação Civil Pública ajuizada em 28.01.2013 pelo
Ministério Público Federal em decorrência de supostos danos ambientais ocasionados na área do Porto do Açu.</t>
  </si>
  <si>
    <t>28.01.2013</t>
  </si>
  <si>
    <t>R$ 172.688,65 (valor da causa atualizado)</t>
  </si>
  <si>
    <t>Em 30.03.2020, foi proferida sentença declarando a ilegitimidade passiva do IBAMA, bem como a ilegitimidade ativa do Ministério Público Federal na demanda. Por consequência, foi julgado extinto o processo, sem resolução de mérito. Em face da sentença, o MPF opôs embargos de declaração, que foram rejeitados em decisão posterior. O MPF interpôs apelação. Em julgamento, foi dado provimento à remessa necessária e à apelação interposta, para reconhecer a legitimidade ativa do MPF e passiva do IBAMA, determinando o prosseguimento do feito perante a JFRJ. Em seguida, foram opostos embargos de declação pela OSX, Prumo e IBAMA. Em 02.12.21, houve juntada de petição do MPF informando ciência do acórdão e do IBAMA requerendo o acolhimento dos embargos apresentados pelos demais Apelados. Em 13.12.21, houve juntada das contrarrazões pelo MPF. Em 18.01.22, O MPF se manifestou reiterando as contrarrazões na qual pugna pelo desprovimento dos embargos opostos pelo IBAMA. Em 28.01.22, houve juntada de petição da Porto do Açu manifestando a sua concordância com os embargos de declaração do IBAMA. Em 31.01.22, os autos foram conclusos. Em 22.03.22, o recurso foi incluído na pauta virtual do dia 19.04.22. Em 25.03.22, a OSX apresentou manifestação em oposição ao julgamento virtual, pedido que foi indeferido pelo Juízo. Em 04.05.22, foi disponibilizado acórdão que negou provimento aos EDs. Em 06.06.2022, a OSX interpôs recurso especial, visando o reconhecimento da ilegitimidade do IBAMA. Em 28.06.2022, foi determinada a intimação do MPF para apresentar contrarrazões aos recursos apresentados. Em 26.07.2022, o MPF apresentou suas contrarrazões aos recursos interpostos. Em 29.07.2022, o Recurso Especial da OSX foi inadmitido. Em 30.8.2022, Agravo em Recurso Especial interposto pela OSX. Em 31.08.2022, os Agravados foram intimados para apresentar contrarrazões. Em 03.11.2022, os autos foram remetidos ao STJ. Em 25.11.2022, os autos foram recebidos no STJ. Em 23.02.2023, os autos foram disponibilizados em vista ao MPF. Em 18.05.2023, os autos foram conclusos ao Min. Herman Benjamin.</t>
  </si>
  <si>
    <t>Ministério Público Federal.</t>
  </si>
  <si>
    <t xml:space="preserve">51ª Vara Cível TJRJ
</t>
  </si>
  <si>
    <t>3ª VP TJRJ</t>
  </si>
  <si>
    <t xml:space="preserve">0237992-18.2014.8.19.0001 
</t>
  </si>
  <si>
    <t>Emprefour Indústria e Comércio Ltda.</t>
  </si>
  <si>
    <t>Trata-se de ação monitória proposta em 21.07.2014, tendo por objeto a constituição de título executivo no valor de R$ 87.599,24.</t>
  </si>
  <si>
    <t>21.07.2014</t>
  </si>
  <si>
    <t>R$126.924,71, referentes aos títulos executivos e R$25.384,94,  referentes aos honorários sucumbenciais</t>
  </si>
  <si>
    <t>OSX - R$ 25.384,94</t>
  </si>
  <si>
    <t>Em 16.06.2016, foi proferida sentença julgando procedente a pretensão monitória, para constituir título executivo judicial no valor de R$72.400,00, a ser acrescido de juros de 1% ao mês e correção monetária, desde a data do vencimento, até o efetivo pagamento. A Executada, então, interpôs recurso de apelação, ao qual foi dado parcial provimento, por acórdão datado de 02.05.2017, para o fim de excluir a atualização do crédito, que deverá ser apreciado pelo Juízo da Recuperação Judicial, mantendo-se no mais a sentença como lançada. Diante disso, a OSX interpôs recurso especial, o qual foi inadmitido conforme decisão de 03.04.18. A OSX interpôs Agravo contra a referida decisão em 04.06.2018. Em 31.10.2018, a Emprefour apresentou suas contrarrazões. Em 27.02.2019, publicada decisão não conhecendo o Agravo em Recurso Especial. Em 26.03.2019, foi certificado o trânsito em julgado e a baixa definitiva dos autos para o TJRJ. Em 03.06.2019, foi publicado o despacho que ordenou o cumprimento do Acórdão que não conheceu do AResp interposto pela OSX.  No dia 24.06.2019, a Emprefour instaurou cuprimento de sentença relativo ao crédito principal e aos honorários advocatícios. Em 15.08.2019, proferido despacho determinando a intimação ao executado para que pague no prazo de 15 dias o valor indicado no demonstrativo discriminado e atualizado do crédito e, abrindo prazo para apresentação da impugnação.Em 12.09.2019, a OSX juntou aos autos sua impugnação ao cumprimento de sentença. Em 26.11.2019, foi proferido despacho intimando a Emprefour a apresentar resposta a Impugnação ao Cumprimento de Sentença da OSX. Em 17.05.21, houve ato ordinatório: "Fls.608.610 -- Petição da ré com substabelecimento. Certifico que cadastrei o patrono indicado. Fls. 612 -- Manifestação da Contadoria. Fls. 613 -- Manifestação da Contadoria pugnando pelo recolhimento das custas, pelo impugnante. Certifico que o impugnante recolheu corretamente as custas, às fls. 555.575, certificada às fls. 581. Ante o exposto, devolvo o feito à Contadoria para a elaboração dos cálculos." Em 03.09.21, houve juntada de manifestação da Contadoria requerendo o recolhimento das custas faltantes e demais esclarecimentos. No mesmo dia, houve ato ordinatório determinando que o impugnante atenda o requerimento da Contadoria. Em 17.09.21, houve juntada de petição da OSX complementando as custas. Em 12.05.2022, o Cartório certificou que os autos aguardam retorno da Contadoria. Em 02.09.2022, foram juntados aos autos os cálculos da contadoria, indicando o valor total de R$ 79.640,00. Em 13.9.2022, a OSX apresentou sua manifestação sobre os cálculos da contadoria. Em 23.02.2023, os cálculos da contadoria foram homologados e a impugnação da OSX foi parcialmente acolhida, com a determinação de que a parte autora habilitasse seu crédito perante a Recuperação Judicial (inclusive o extraconcursal). Em 20.03.2023, a OSX apresentou Embargos de Declaração. Em 21.03.2023, o antigo patrono da Emprefour apresentou manifestação, requerendo a remessa de ofício ao Juízo Recuperacional, para que seja realizado o pagamento do crédito relativo aos seus honorários advocatícios sucumbenciais. Em 10.05.2023, foi certificada a tempestividade dos Embargos de Declaração opostos pela OSX. Os Embargos de Declaração foram acolhidos, com a determinação de que eventuais pedidos de constrição sejam submetidos ao Juízo Recuperacional para análise prévia. Em 07.08.2023, a parte contrária apresentou manifestação indicando o encerrametno da Recuperação Judicial da OSX, motivo pelo qual pede que a companhia seja intimada para informar se realizou o pagamento, no valor de R$5.430,00. Em 13.09.2023, os autos foram remetidos à conclusão. Em 12.10.2023, foi proferido despacho mantendo a decisão de encerramento da execução. Em 01.12.2023, foi certificado o trânsito em julgado da decisão. Em 19.12.2023, a Emprefour requereu a expedição de certidão de crédito.</t>
  </si>
  <si>
    <t>Dr. Alcimar Pessoa Won-Held Júnior (whcs@whcs.adv.br)</t>
  </si>
  <si>
    <t>10ª Vara Cível TJRJ</t>
  </si>
  <si>
    <t xml:space="preserve">0344154-71.2013.8.19.0001 (AREsp nº 1305708 / RJ)
</t>
  </si>
  <si>
    <t>Simpress Comércio Locação e Serviços S.A.</t>
  </si>
  <si>
    <t>Trata-se de ação de cobrança proposta em 02.10.2013, em que se busca o pagamento de suposta dívida ostentada pela OSX, no valor de R$ 618.902,69, decorrente de seu inadimplemento quanto a contrato de prestação de serviços firmado pelas partes.</t>
  </si>
  <si>
    <t>02.10.2013</t>
  </si>
  <si>
    <t>A OSX já efetuou o pagamento de R$2.896,97, antes de apresentar impugnação ao cumprimento de sentença.</t>
  </si>
  <si>
    <t>OSX - R$2.000,00 + 15%</t>
  </si>
  <si>
    <t>Em vista da concursalidade dos créditos sub judice, em 14.09.2015, foi proferida sentença julgando extinto o processo, sem resolução de mérito, condenando-se SIMPRESS a arcar com os ônus da sucumbência, sendo que os honorários advocatícios foram fixados em R$ 2.000,00. Diante disso, a SIMPRESS interpôs recurso de apelação, diante do que a OSX apresentou apelação adesiva. Sobreveio, então, em 21.03.2017, acórdão que deu provimento ao recurso da SIMPRESS, para inverter os ônus sucumbenciais, deixando-se, no mais, de se conhecer do recurso adesivo da OSX. Após a rejeição dos embargos declaratórios opostos em face do mencionado acórdão, a OSX interpôs recurso especial, os quais foram inadmitidos, tendo sido interposto AREsp. Em 07.08.2018, foi publicada decisão inadmitido o agravo em recurso especial interposto pela OSX e majorando os honorários advocatícios no importe de 15% sobre o valor já arbitrado, tendo o trânsito em julgado ocorrido em 29.08.2018. Em 14.09.2018, os autos foram remetidos à 1ª instância. Em 18.10.2018, a SImpress apresentou petição requerendo o pagamento da verba honorária pela OSX. Em 29.11.2018, proferido despacho intimando a OSX para realizar o pagamento voluntário do débito em 15 dias. Em 20.12.2018, manifestação da OSX informando que realizou o depósito judicial do valor cobrado no cumprimento de sentença e que apresentará Impugnação no prazo legal. Em 18.01.2019, praticado ato ordinatório determinando a intimação da Simpress para informar se dá quitação e preencher guia de depósito. Em 22.01.2019, petição da OSX requerendo o cancelamento do referido ato ordinatório. Na mesma data, certidão do Cartório informando que ainda não decorreu o prazo para impugnação. Em 30.01.2019, petição da Simpress informando que concorda com o valor depositado e requerendo a expedição de mandado de pagamento em nome de seu patrono. Em 01.02.2019, apresentada Impugnação ao Cumprimento de Sentença pela OSX com pedido de atribuição de efeito suspensivo. Em 21.02.2019, foi proferido despacho determinando a manifestação da outra parte sobre a Impugnação, sem se manifestar sobre o pedido de efeito suspensivo. Em 12.03.2019, a Simpress apresentou manifestação sobre a impugnação da OSX. Em 14.03.2019, a OSX opôs embargos de declaração contra a supracitada decisão. Em 22.04.2019, foi proferida decisão acolhendo os embargos para indeferir o pedido de concessão de efeito suspensivo, por não vislumbrar a iminência de grave dano de difícil e incerta reparação ao executado, uma vez que quaisquer atos de expropriação de bens somente serão praticados após a decisão acerca da impugnação, se for favorável ao impugnado e após a preclusão das vias impugnativas da referida decisão. Em 10.07.2019, determinada nova manifestação da OSX. Em 10.09.19, foi proferido despacho às partes em prova. Em 12.09.2019,  a Simpress manifestou-se afirmando não ter mais provas a produzir. Em 28.12.2019, foi proferida decisão que, resumidamente, afirma a competência do juízo cível para processar o presente cumprimento de sentença, determinando que qualquer das partes apresente os termos do Plano de Recuperação Judicial da OSX. Em 01.12.20, houve decisão "Em pesquisa efetuada nesta data junto ao sítio eletrônico do Eg. STJ, este juízo verificou que, de fato, o REsp n.º 1840531.RS consta vinculado ao Tema n.º 1051 dos Recursos Repetitivos, ainda sem julgamento.Considerando-se o que ali foi determinado, e o fato de a decisão acerca do tema afetado exercer efeito direto sobre o julgamento da Impugnação à Execução de fls. 630.639, suspendo o curso do presente feito até que haja decisão transitada em julgado sobre o tema" Em 31.03.21, houve juntada de petição da OSX com substabelecimento sem reservas ao GC Advogados. Em 10.05.21, foi proferido despacho determinando que o processo seja encaminhado ao arquivo provisório. Em 12.05.21, houve juntada de petição da parte autora sobre o julgamento do Recurso Repetitivo e requerendo que seja expedido o mandado de pagamento dos honorários depositados nos autos. Em 13.07.21, houve despacho às rés. Em 26.10.21, houve juntada de petição do Autor . Em 28.12.21, foi proferida decisão intimando as partes para manifestação sobre todo o processado até este momento. Em 28.01.22, houve juntada de petição do Autor requerendo (i) o julgamento e rejeição da Impugnação à Execução da OSX; (ii) o julgamento do Cumprimento de Sentença com resolução do mérito e (iii) a liberação à Autora dos honorários advocatícios depositados nos autos. Em 03.02.22, houve juntada de petição da OSX pugnando pela liberação dos honorários depositados e requerendo a extinção do processo, nos termos do art. 924, inciso II, do CPC/15. Em 03.05.22, houve juntada de petição do autor informando os dados de pagamento para depósito. Em 23.05.2022, houve a juntada de nova procuração para expedição do MP de honorários. Em 04.07.2022, a parte contrária apresentou novos dados bancários para transferência dos valores. Em 06.07.2022, o Cartório certificou a remessa dos autos ao setor de arquivamento, onde serão verificadas eventuais custas finais. Em 10.06.2023, foi certificada a ausência de custas a serem recolhidas, expedindo-se ofício de baixa. Em 02.09.2023, os autos foram remetidos ao arquivo.</t>
  </si>
  <si>
    <t>Dr. Thiago Henrique Simões Copati</t>
  </si>
  <si>
    <t>OSX Construção Naval S.A. - em recuperação judicial.</t>
  </si>
  <si>
    <t xml:space="preserve">Cumprimento de Sentença Arbitral
</t>
  </si>
  <si>
    <t xml:space="preserve">7ª Vara Empresarial TJRJ
</t>
  </si>
  <si>
    <t xml:space="preserve">0053663-26.2018.8.19.0001
</t>
  </si>
  <si>
    <t>AGF Engenharia LTDA.</t>
  </si>
  <si>
    <t>OSX Construção Naval S.A. - Em Recuperação Judicial</t>
  </si>
  <si>
    <t>Cumprimento de sentença arbitral proferida no procedimento que tramitou perante o Centro de Arbitragem e Mediação da Câmara de Comércio Brasil Canadá de n. 46/2014/SEC3 que (a) condenou a OSX a pagar R$682.082,75, correspondente a serviços prestados pela AGF entre 12 e 27 de Novembro de 2013, acrescidos de juros de mora de 1% a.m. contados da citação da OSX para o procedimento arbitral até efetivo pagamento, bem como da correção monetária pelo INPC desde a data de constituição dos créditos; e (b) condenou a OSX a pagar a AGF o valor de 10% de R$342.196,97, corrigidos pela variação do INPC desde a data da realização de cada despesa, a título de reembolso de custos habidos com a arbitragem.</t>
  </si>
  <si>
    <t>08.03.2018</t>
  </si>
  <si>
    <t>Necessária liquidação de sentença</t>
  </si>
  <si>
    <t>No dia 01.08.2018, a OSX apresentou Impugnação ao Cumprimento de Sentença com pedido de atribuição de efeito suspensivo. Em 30.11.2018, a AGF ofereceu sua resposta à Impugnação. Em 26.04.2019, foi proferida sentença acolhendo parcialmente a impugnação apresentada pela OSX.Em 17.06.2019, foram opostos embargos de declaração pela AGF afirmando erro material quanto ao valor do reembolso devido à OSX e omissão quanto ao reembolso devido à AGF de R$34.219,69. Em 27.06.2019, foram protocolizados EDs pela OSX aduzindo omissão quanto a analise do pedido de reconhecimento da incompetencia do juízo para decidir sobre atos constritivos ao patrimonio da OSX. Em 16.08.2019, foi proferida sentença negando provimento aos embargos de declaração da OSX. Em 22.11.2019, foi proferida sentença julgando parcialmente procedentes os EDs da AGF, quanto ao erro material do valor da condenação. Em 17.02.20, foi interposta apelação pela OSX, para que conste na sentença i) a inexequibilidade do título ora perquirido ou, alternativamente, a sua cassação para se declarar; ii) a incompetência absoluta do Juízo a quo para proferir atos de constrição contra o patrimônio da OSX; e iii) a incompetência relativa do Juízo a quo para processar o cumprimento de sentença arbitral. Em 17.02.20, foi interposto agravo de instrumento pela AGF (acima relatado). Em 07.07.2020, houve juntada de contrarrazões da AGF Engenharia. Em 13.04.21, houve juntada de manifestação do MP informando que não possui interesse no feito. Em 04.08.21, houve despacho pedindo dia para julgamento virtual, que foi incluído para o dia 04.10.21. Após objeção ao julgamento virutal, o processo reincluido em pauta de videoconferencia para o dia 22.11.21 às 13h. Em 24.11.21, foi publicado acórdão que não conheceu o recurso. Em 07.06.2022, a AGF requereu o retorno dos autos à central de cálculos judiciais. Em 11.07.2022, a central de cálculos requereu a apresentação de certidão de crédito para fins de elaboração de cálculos. Em 26.10.2022, a Exequente aduziu não se tratar de matéria cuja manifestação da Contadoria fosse necessária. Em seguida, foi proferido despacho, em 31.10.2022, remetendo os autos, novamente, à Contadoria Judicial. Em 24.02.2023, os autos voltaram com os cálculos da contadoria judicial. Em 20.3.2023, o Cartório determinou a manifestação das Partes sobre os cálculos da contadoria. Em 21.3.2023, a AGF argumentou que os cálculos estariam equivocados e pugnou pela realização de penhora nas contas da OSX, com base nos valores por ela apresentados. Em 21.3.2023, foi proferido despacho determinando que se aguarde o prazo para manifestação sobre os cálculos. Em 29.3.2023, a OSX apresentou sua manifestação, indicando a necessidade de nova remessa dos autos à contadoria judicial e ressaltando a impossibilidade da realização de atos de constrição pelo juízo da execução. Os autos foram conclusos em 24.04.2023. Em 09.05.2023, foi proferido despacho determinando nova remessa dos autos à contadoria judicial, conforme requerido pela OSX. Em 02.08.2023, os autos foram remetidos à Contadoria Judicial.</t>
  </si>
  <si>
    <t>Dr. Virgilio Mathias (virgilio@nfvacd.adv.br)</t>
  </si>
  <si>
    <t>Cumprimento de Sentença</t>
  </si>
  <si>
    <t>1ª Vara de Imbituba TJSC</t>
  </si>
  <si>
    <t>0302132-91.2018.8.24.0030</t>
  </si>
  <si>
    <t>Projeto Baleia Franca Brasil - PBF/BRASIL</t>
  </si>
  <si>
    <t>Cumprimento de Sentença em face da devedora Projeto Baleia Franca PBF/Brasil, em razão da OSX Construção Naval ter efetuado o pagamento de crédito trabalhista reconhecido na RT nº 0000137-33.2016.5.12.0043 nos valores de R$62.295,40 e R$8.489,88.</t>
  </si>
  <si>
    <t>05.11.2018</t>
  </si>
  <si>
    <t>Sem condenação</t>
  </si>
  <si>
    <t>Em 13.05.2019, foi proferida sentença julgando extinta a ação por falta de interesse de agir da OSX, tendo em vista que o título judicial que ela pretende valer para subsidiar o feito não foi prolatado pela Justiça Comum. Em 03.06.2019, foi juntada aos autos a apelação da OSX. Em 27.06.2019, proferida decisão mantendo a sentença e determinando a citação da PBF para oferecimento de contrarrazões e posterior remessa dos autos ao TJSC. Em 05.09.2019, foi certificada a ausencia de contrarrazões pela PBF, subindo os autos logo em seguida a segunda instancia para julgamento da apelação da OSX. Em 25.05.2022, os autos foram conclusos. Em 04.11.2022, os autos foram incluídos na sessão de julgamento virtual do dia 24.11.2022. Em 22.11.2022, a OSX apresentou oposição ao julgamento virtual. Em 23.11.2022, os autos foram retirados de pauta e aguardam inclusão em sessão por videoconferência. Em 23.01.2023, os autos foram inclusos na sessão de julgamento por videoconferência. Em 04.03.2023, Apelação da OSX provida para anular a sentença. Em 29.03.2023, os autos foram recebidos em primeira instância. Em 02.05.2023, foi determinada a manifestação da OSX para aditamento da petição inicial. Em 22.05.2023, a OSX apresentou sua petição de aditamento da petição inicial. Em 26.06.2023, os autos foram conclusos. Em 29.06.2023, foi proferida decisão determinando que o Cartório ajuste o valor da causa, para posterior recolhimento das custas iniciais pela OSX. Autos voltaram da central de custas em 01.09.2023.</t>
  </si>
  <si>
    <t>Ação Possessória</t>
  </si>
  <si>
    <t xml:space="preserve">0195030-09.2016.8.19.0001 
</t>
  </si>
  <si>
    <t xml:space="preserve">SPE Central de Utilidades Rio S.A. 
</t>
  </si>
  <si>
    <t xml:space="preserve">Trata-se de Ação de Reintegração de Posse, com pedido liminar, proposta em 13.06.2016 pela SPE em face da OSX CONSTRUÇÃO NAVAL S.A, visando reintegração de posse dos sistemas de tratamento, localizados no Porto de Açu. </t>
  </si>
  <si>
    <t>13.06.2016</t>
  </si>
  <si>
    <t>R$ 136.278,85 (valor atualizado da causa)</t>
  </si>
  <si>
    <t>SPE - 10% do valor da causa</t>
  </si>
  <si>
    <t>Em 22.05.2018, foi publicado despacho requerendo a intimação das partes para que digam se ainda há provas a produzir e dando ciência da ação ao novo administrador judicial nomeado na recuperação judicial. A petição em provas da OSX foi protocolada em 04.06.2018, e, em 31.08.2018  os autos foram remetidos ao AJ. Em 14.07.2020, o magistrado proferiu despacho abrindo vista ao AJ para para manifestação sobre as alegações das partes, devendo esclarecer se entendia necessária a produção de provas. Em 28.10.20, houve juntada de manifestação do AJ informando que entende suficientes as provas apresentadas nos autos. Em 27.01.21, houve juntada de manifestação da OSX e em 02.02.21 da SPE, reiterando seus pedidos. Em 31.03.21, houve juntada de petição da OSX com substabelecimento sem reservas ao GC Advogados. Em 07.07.21, foi proferido despacho dando vista ao MP. Em 10.07.21, houve juntada de manifestação do MP informando que não possui interesse em oficiar no processo. Em 04.10.21, foi proferido despacho determinando a retificação da representação processual da recuperanda. Em 26.11.21, foi proferida decisão de saneamento do processo. Em 24.01.22, a OSX apresentou esclarecimentos sobre a decisão saneadora, requerendo o reconhecimento de que já exerceu a opção de compra do sistema de tratamento. Em 01.04.2022, foi proferida sentença de parcial procedência, apenas para determinar a reintegração de posse dos documentos pessoais e dos bens móveis não relacionados ao funcionamento das estações (na forma do Acórdão proferido pelo TJRJ em sede de Agravo de Instrumento). Fomos tacitamente intimados em 18.04. Em 27.04.2022, a SPE interpôs recurso de apelação. Em 07.07.2022, o Cartório certificou a regularidade da Apelação e remeteu os autos para a conclusão. Em 11.07.2022, publicada decisão que abriu prazo para contrarrazões. Em 15.08.2022, apresentamos contrarrazões ao recurso de apelação da SPE. Em 26.10.2022, o Cartório certificou a tempestividade de nossas contrarrazões e remeteu os autos à conclusão. Os autos foram remetidos ao TJRJ para julgamento do Recurso de Apelação da SPA, com relatoria do Des. Gilberto Campista Guarino. Em 30.01.2023, foi proferido despacho remetendo os autos à Procuradoria de Justiça. Em 19.2.2023, o MPRJ declinou de se manifestar no presente feito. Em 23.2.2023, os autos foram conclusos ao Des. Relator. Em20.06.2023, o Des. Relator Cleber Ghelfenstein determinou a inclusão do feito em pauta para julgamento. Os autos foram incluídos na sessão de julgamento virtual do dia 31.08.2023. Objeção ao julgamento virtual em 17.08.2023. Retirada de pauta em 31.08.2023. Em 14.09.2023, os autos foram incluídos na sessão de julgamento híbrida que será realizada no dia 11.10.2023. Em 11.10.2023, o Recurso de Apelação da SPE foi rejeitado, mantendo-se a sentença. Recurso Especial interposto pela SPE. OSX tacitamente intimada para apresentar contrarrazões ao Recurso Especial em 15.12.2023.</t>
  </si>
  <si>
    <t>Dra. Helena Mechlin Wajsfeld Cicaroni</t>
  </si>
  <si>
    <t>Tutela Cautelar em Caráter Antecedente</t>
  </si>
  <si>
    <t xml:space="preserve">32ª Vara Cível
</t>
  </si>
  <si>
    <t>0095461-25.2022.8.19.0001</t>
  </si>
  <si>
    <t>Consórcio Dome Serviços Integrados</t>
  </si>
  <si>
    <t>A Autora requer o cancelamento de protestos realizados pela OSX em decorrência do não pagamento pelo aluguel mensal de área localizada no Porto do Açu. Alega que o valor estaria incorreto, pois a OSX estaria considerando, de maneira unilateral, o valor do m² para definição do aluguel mensal. Além disso, sustenta que as partes deriam definido que a atualização dos valores contratualmente definidos se daria com base no IGPM 50% e não full, o que não teria sido respeitado pela OSX.</t>
  </si>
  <si>
    <t>18.04.2022</t>
  </si>
  <si>
    <t>O mandado de citação foi juntado aos autos em 28/04. Cartório certificou, na sequência, que os autos aguardam contestação. A parte Autora ainda não aditou sua petição inicial. Em 09.05.2022, a OSX apresentou petição requerendo a designação de audiência de conciliação para posterior contestação, na forma do art. 303, §1º, CPC. Em 23.05.2022, a DOME aditou sua petição inicial. Em 23.06.2022, o Cartório certificou o aditamento da petição inicial. Em 22.07.2022, foi proferido Despacho determinando a citação da OSX para comparecer em audiência de conciliação. Em 24.07.2022, o Cartório expediu citação/intimação para contestar. Em 26.07.2022, apresentamos manifestação relatando o ocorrido e pontuando a necessidade de designação de audiência de conciliação. Em 28.07.2022, o Cartório juntou aos autos o mandado de citação cumprido. Em 03.08.2022, os autos foram conclusos para análise de nossa manifestação. Em 03.08.2022, o Juízo proferiu decisão indicando que a conciliação poderia ser obtida a qualquer tempo, portanto, "nada a prover". Em 18.08.2022, a OSX apresentou sua contestação. Em 16.09.2022, as partes apresentaram manifestação conjunta, indicando terem chegado a um acordo. A transação foi homologada em 27.09.2022. Os autos foram remetidos ao Arquivo em 31.10.2022.</t>
  </si>
  <si>
    <t>NI</t>
  </si>
  <si>
    <t>1º Juizado Especial Cível de Campos dos Goytacazes</t>
  </si>
  <si>
    <t>1ª Juizado Especial Cível</t>
  </si>
  <si>
    <t>0802674-36.2021.8.19.0014</t>
  </si>
  <si>
    <t>PAPA FOGO COMÉRCIO DE EXTINTORES LTDA</t>
  </si>
  <si>
    <t>OSX Consttrução Naval S.A. - em recuperação judicial</t>
  </si>
  <si>
    <t>A parte autora requer a citação da OSX para pagamento de cédula de crédito bancário, no valor aproximado de R$ 38 mil, cujo vencimento seria jul/2017.</t>
  </si>
  <si>
    <t>20.12.2021</t>
  </si>
  <si>
    <t>Após tentativa infrutífera de citação da OSX, a parte autora foi intimada a apresentar novo endereço para citação. Em seguida, o Cartório remeteu citação postal a OSXCN e os autos aguardam a juntada do AR para início do prazo de defesa. Em 16.08.2022, foi juntado aos autos aviso de recebimento negativo, indicando que o Réu "mudou-se". Em 17.08.2022, a parte autora requereu nova diligência para citação, dessa vez no endereço "Praça Mahatma Gandhi, nº 14, Parte, Centro, Rio de Janeiro/Rj". Em 14.10.2022, foi expedida nova tentativa de citação ao endereço indicado pela parte. Em 19.12.2022, juntado aviso de recebimento aos autos. Em 01.02.2023, determinada nova diligência para citação da OSX. Em 04.05.2023, determinada a citação da OSX no endereço localizado a partir das pesquisas realizadas. Após a citação da OSX, em 12.07.2023, foi apresentada petição informando o desinteresse em audiência de composição. Em 19.07.2023, foi apresentada contestação pela OSX. Em 18.08.2023, a parte contrária apresentou sua réplica. Em 04.09.2023, foi determinada a realização de audiência de conciliação, no dia 19.10.2023 às 13h30. Aguardando julgamento após a audiência realizada, sem acordo.</t>
  </si>
  <si>
    <t>Dra. Larissa Sales Burla de Souza (burladiaserangel@outlook.com)</t>
  </si>
  <si>
    <t xml:space="preserve">4ª Vara Cível TJRJ
</t>
  </si>
  <si>
    <t xml:space="preserve">0373475-54.2013.8.19.0001
</t>
  </si>
  <si>
    <t xml:space="preserve">Ale Holdings Netherlands BV
</t>
  </si>
  <si>
    <t>Trata-se de ação de execução de título extrajudicial proposta em 25.10.2013 em que se busca o pagamento da quantia de R$ 14.532.088,03, decorrente do inadimplemento de Contrato de Arrendamento de Guindaste firmado, em 03.05.2012, pelas partes.</t>
  </si>
  <si>
    <t>25.10.2013</t>
  </si>
  <si>
    <t>R$64.654,73 (conforme valor estipulado em sentença)</t>
  </si>
  <si>
    <t>Tendo em vista a submissão do crédito objeto da lide ao concurso de credores da Recuperação Judicial, foi proferida, em 16.04.2014, sentença julgando extinta a execução de título extrajudicial em referência, condenando a OSX ao pagamento de honorários no importe de R$ 50.000,00. Ambas as partes interpuseram recursos de apelação, aos quais foi negado provimento por acórdão, datado de 14.06.2017, cujo trânsito em julgado foi certificado em 20.02.2018.  Em 07.08.2018, a ALE Holdings requereu o cumprimento de sentença no tocante ao pagamento da verba honorária, pelo que, em 29.08.2018, foi proferido despacho determinando a intimação da OSX para pagamento do valor cobrado acrescido de 10% de honorários de execução. Em 26.09.2018, a OSX apresentou impugnação ao cumprimento de sentença. Em 04.10.2018, a ALE Holdings apresentou sua resposta à Impugnação ao Cumprimento de Sentença. Em 17.12.2018, foi proferida sentença acolhendo a Impugnação ao Cumprimento de Sentença e julgando extinto o feito sem resolução de mérito, com base no art. 485, VI, do CPC, e determinando a expedição de certidão de crédito no valor de R$64.654,73 em favor da Ale Holdings.  Em 08.02.2019, foi interposta apelação pelos advogados da Ale Holdings (Tozzini Freire). Em 06.06.2019, foi proferido despacho determinando a manifestação das partes sobre eventual violação do art. 85, §2º, do CPC, uma vez que a sentença deixou de estabelecer condenação em honorários advocatícios. Em 26.06.2019, houve juntada de manifestação da OSX requerendo a condenação da Apelante Tozzini Freire em honorários de sucumbência. Em 08.07.2019, houve juntada de promoção do MP atestando não ter interesse em atuar no feito. Em 18.09.2019, foi proferido acórdão dando parcial provimento a Apelação do Tozzini para determinar o prosseguimento do cumprimento de sentença no juízo cível, fixando-se, no entanto, a competência exclusiva do juízo da Recuperação Judicial para proferir atos de constrição contra o patrimônio da OSX. Opostos EDs pela OSX, foram rejeitados, por entender que a embargante buscava apenas a revisão da matéria julgada. Então, a OSX interpôs REsp, que foi rejeitado por meio de decisão monocrática publicada em 05.05.22. Em 02.09.2022, foi proferido despacho de "cumpra-se o acórdão". Em 15.09.2022, TozziniFreire apresentou pedido de execução dos honorários advocatícios. Em 10.10.2022, foi proferido Despacho para que o Cartório certificasse eventual diferença de taxa judiciária pendente de recolhimento e determinando a abertura de prazo ao MPRJ. O Cartório certificou a necessidade do recolhimento de taxa judiciária, no valor de R$4.261,59. Intimação eletrônica expedida em 30.11.2022. Petição informando o recolhimento das custas protocolizada em 07.12.2022. Em 13.01.2023, despacho determinando a intimação do MPRJ. Em 31.01.2023, o MPRJ manifestou desinteresse no feito. Em 13.02.2023, o magistrado determinou a intimação para pagamento dos honorários advocatícios. Em 03.05.2023, foi proferido despacho determinando a manifestação do Exequente sobre prosseguimento da demanda, sob pena de extinção. A decisão transitada em julgado determinou que os atos de constriçao devem ser determinados pelo Juízo da RJ. Em 09.05.2023, a parte exequente pleiteou o envio de ofício ao Juízo Recuperacional, para verificar a possibilidade de penhora. Em 19.05.2023, foi proferido despacho determinando a expedição de tal ofício. Em 03.08.2023, foi expedido ofício para indagar a viabilidade de eventual constrição ao patrimônio da OSX. Em 19.10.2023, o Cartório certificou a ausência de respostas até o momento. Em 19.10.2023, foi proferido Despacho determinando que se aguarde por mais 30 dias e, caso não haja resposta, seja expedido novo ofício. Em 15.12.2023, foi juntada a resposta da 03ª Vara Empresarial ao ofício, indicando que a análise do pedido será realizada apenas após a baixa dos autos do TJRJ. Em 15.12.2023, foi determinando que as partes se manifestem sobre o ofício.</t>
  </si>
  <si>
    <t>Concursal e Extraconcursal (Honorários Advocatícios)</t>
  </si>
  <si>
    <t>Monalisa de O. Morais Medeiros (mmorais@tozzinifreire.com.br)</t>
  </si>
  <si>
    <t>Ação de Execução de Título Extrajudicial</t>
  </si>
  <si>
    <t>35ª Vara Cível TJRJ</t>
  </si>
  <si>
    <t>4ª Turma STJ</t>
  </si>
  <si>
    <t xml:space="preserve">0345266-75.2013.8.19.0001 (RESP nº 1768320/RJ)
</t>
  </si>
  <si>
    <t>Locar Guindastes e Transportes Intermodais S.A.</t>
  </si>
  <si>
    <t>Trata-se de ação de execução de título extrajudicial proposta em 03.10.2013, em que se busca o pagamento de suposta
dívida ostentada pela OSX no valor de R$ 1.026.810,74.</t>
  </si>
  <si>
    <t>03.10.2013</t>
  </si>
  <si>
    <t>R$ 1.026.810, 74</t>
  </si>
  <si>
    <t>R$ 261.854,47 (15% de honorários advocatícios)</t>
  </si>
  <si>
    <t>OSX - 15% do valor atualizado da causa</t>
  </si>
  <si>
    <t>Em 23.03.2017, foi proferida decisão que, acolhendo embargos de declaração opostos pela OSX, julgou extinto o processo, sem resolução de mérito, em vista da submissão do crédito objeto da lide à Recuperação Judicial da Executada, condenando-a, no mais, ao pagamento das custas processuais incorridas no processo e de honorários advocatícios aos patronos da Exequente, no valor correspondente a 10% (dez por cento) sobre o valor da causa. A OSX interpôs recurso de apelação buscando a inversão dos ônus sucumbenciais, ou, ao menos, a fixação de sucumbência recíproca. Foi negado provimento ao referido recurso, com a imposição de pagamento adicional de honorários recursais à Exequente, no montante correspondente a 5% sobre o valor da causa, por meio de acórdão publicado em 06.11.2017. Sobreveio, então recurso especial pela OSX. Em 23.12.21, foi conhecido o recurso da OSX e não-provido (a decisão ainda não foi disponibilizada). Em 01.02.22, foi publicada a decisão que negou provimento ao recurso especial da OSX. Interposto agravo interno pela OSX, foi desprovido. Em 22.06.2022, os autos baixaram e aguardam manifestação da parte contrária. Em 31.08.2022, o Cartório determinou a manifestação dos interessados. Em 18.10.2022, o Cartório certificou que nada foi requerido e determinou a remessa dos autos à Central de Arquivamento. Em 09.11.2023, o advogado da Locar apresentou manifestação requerendo a intimação da OSX para pagamento dos honorários advocatícios sucumbenciais.</t>
  </si>
  <si>
    <t>Dra. Daniela Nailo Sigliano (daniela@siglianoadvogados.com.br)</t>
  </si>
  <si>
    <t xml:space="preserve">8ª Vara Cível de Belo Horizonte - MG
</t>
  </si>
  <si>
    <t>3ª VP TJMG</t>
  </si>
  <si>
    <t xml:space="preserve">3398412-73.2013.8.13.0024 (AREsp nº 1407473/MG)
</t>
  </si>
  <si>
    <t>Serviço Social do Comércio de Belo Horizonte (SESC BH)</t>
  </si>
  <si>
    <t>Trata-se de ação de cobrança proposta em 09.09.2013, em que se busca o pagamento de suposta dívida ostentada pela OSX no valor de R$ 1.198.624,00.</t>
  </si>
  <si>
    <t>18.09.2013</t>
  </si>
  <si>
    <t>OSX - 10% sobre o valor atualizado da causa</t>
  </si>
  <si>
    <t>O Tribunal de Justiça do Estado de Minas Gerais reformou a sentença condenatória de primeiro grau, para extinguir o feito, sem resolução de mérito, por falta de interesse processual, em virtude do crédito em questão constar do Plano de Recuperação Judicial da OSX. Não obstante, na sessão de julgamento, ter sido consignada a condenação do SESC BH ao pagamento de honorários de sucumbência no valor correspondente a 10% sobre o valor da causa, constou do respectivo acordão a condenação da OSX a arcar com a respectiva verba honorária, diante do que foram opostos os embargos de declaração, que foram rejeitados. A OSX interpôs Recurso Especial em 18.05.2018,o qual foi inadmitido em 02.08.2018.Em 10.09.2018, a OSX interpôs Agravo em Recurso Especial, que ainda está pendente de julgamento.</t>
  </si>
  <si>
    <t xml:space="preserve">Cautelar de Produção Antecipada de Provas
</t>
  </si>
  <si>
    <t xml:space="preserve">2ª Vara Cível de Palhoça - SC
</t>
  </si>
  <si>
    <t xml:space="preserve">2ª Vara Cível da Comarca de Palhoça TJSC
</t>
  </si>
  <si>
    <t xml:space="preserve">0005590-23.2013.8.24.0045
</t>
  </si>
  <si>
    <t>Weg Equipamentos Elétricos S.A.</t>
  </si>
  <si>
    <t>Trata-se de ação cautelar de produção antecipada de prova proposta em 06.06.2013, destinada à apuração do valor devido pela OSX em razão das baterias produzidas pela Weg.</t>
  </si>
  <si>
    <t>06.06.2013</t>
  </si>
  <si>
    <t>R$ 1.334.122,66 (valor homologado em sentença)</t>
  </si>
  <si>
    <t>OSX - R$40.000,00</t>
  </si>
  <si>
    <t>Em 04.07.2017, publicada sentença na qual o pedido da WEG foi julgado procedente para homologar a prova pericial que apurou em R$ 1.334.122,66 o valor devido pela OSX em razão das baterias produzidas pela WEG, condenando-se a OSX ao pagamento de honorários, fixados em R$ 30.000,00. Diante disso, a OSX interpôs recurso de apelação, que ainda se encontra pendente de julgamento. Em 04.02.22, foi proferido despacho determinando a abertura de prazo de 5 dias para as partes atualizarem quaisquer informações que possam influir no julgamento ou pleitear o prosseguimento do feito nos moldes já expostos. Em 16.05.2022, os autos foram incluídos na pauta de julgamento virtual do dia 02.06.2022. Em 31.05.2022, apresentamos oposição ao julgamento virtual. Processo retirado de pauta. Em 27.06.2022, os autos foram conclusos. Em 28.07.2022, o recurso de apelação da OSX foi rejeitado. Acórdão disponibilizado, majorando os honorários para R$ 40.000,00. Em 29.8.2022, Embargos de Declaração opostos por OSX. Em 01.09.2022, os autos foram conclusos. Em 06.02.2023, os autos foram inclusos na pauta de julgamento virtual do dia 23.02.2023. Na mesma data, apresentamos pedido de oposição ao julgamento virtual dos Embargos de Declaração. Os autos foram retirados da pauta virtual. Os autos foram inclusos na pauta de julgamento presencial do dia 13.04.2023. Os Embargos de Declaração da OSX foram rejeitados, em decisão publicada em 04.05.2023. Em 26.05.2023, os autos baixaram após o trânsito em julgado. Em 28.06.2023, foi certificado o decurso de prazo para manifestação das partes. Em seguida, os autos foram remetidos à contadoria para analise de eventuais custas pendentes. Em 29.07.2023, foi certificado o valor das custas de R$173,52. Os autos foram remetidos ao arquivo. Em 03.10.2023, as custas finais foram pagas pela OSX. Em 04.10.2023, o sistema do e-proc acusou o pagamento das custas finais.</t>
  </si>
  <si>
    <t>Dr. João Joaquim Martinelli</t>
  </si>
  <si>
    <t xml:space="preserve">25ª Vara Cível TJRJ
</t>
  </si>
  <si>
    <t>0227625-27.2017.8.19.0001</t>
  </si>
  <si>
    <t xml:space="preserve">DH Perfuração de Poços Ltda.
</t>
  </si>
  <si>
    <t>Trata-se de ação de cobrança proposta em 31.08.2017, em que se busca o pagamento de suposta dívida ostentada
pelas Rés, no valor de R$ 348.629,32.</t>
  </si>
  <si>
    <t>31.08.2017</t>
  </si>
  <si>
    <t>Em 16.11.2020, houve sentença: "Posto isso, nos termos do art. 487 I do Código de Processo Civil, JULGO PROCEDENTE a pretensão autoral, para condenar o réu ao pagamento da quantia de R$ 276.569,96 (duzentos e setenta e seis mil, quinhentos e sessenta e nove reais e noven-ta e seis centavos), com correção monetária que observará os índices da egrégia Corregedoria de justiça estadual, desde a data do vencimento da dívida, acrescida, ainda, de juros moratórios legais desde a citação. Condeno o réu, ainda, nas despesas processuais e honorários advocatícios, que fixo em 10% (dez por cento) sobre o valor da condenação, percentual este que entendo adequado diante da complexidade da causa. Certificado o trânsito em julgado e a inexistência de custas pendentes, dê-se baixa e arquive-se." Em 15.03.21, a OSX interpôs apelação. Em 09.08.21, houve juntada de contrarrazões e interposta apelação adesiva pela autora. Em 11.08.21, houve ato ordinatório para apresentação de contrarrazões à apelação adesiva. Em 06.10.21, foi publicada a pauta de julgamento virtual do recurso para 25.10.2021. Em 29.10.21, foi publicado acórdão - Conhecido o Recurso da OSX e Não-Provido. Em 19.11.21, houve juntada de embargos de declaração pela OSX. Em 30.11.21, houve juntada de contrarrazões. O recurso foi incluído para a sessão virtual que se iniciará no dia 24.01.2022. Em 27.01.2022, foi publicado acórdão rejeitando os embargos de declaração da OSX. Em 19.02.2022, a OSX interpôs recurso especial. Em 24.03.22, houve juntada de contrarrazões pela DH Perfuração. Em 30.03.2022, foi proferida decisão que negou seguimento ao recurso especial. Autos baixaram. Em 27.05.2022, despacho de "cumpra-se o acórdão". Em 21.06.2022, o Cartório certificou que o cumprimento está sendo processado nos autos da execução provisória (convolada em definitiva). Em 10.08.2022, foi determinada a baixa e o arquivamento dos autos. Em 26.10.2022, os autos foram remetidos à Central de Arquivamento.</t>
  </si>
  <si>
    <t>Dr. Daniel de Palma Petinati (daniel@petinati.adv.br)</t>
  </si>
  <si>
    <t>Cumprimento Provisórrio de Sentença</t>
  </si>
  <si>
    <t>0023964-48.2022.8.19.0001</t>
  </si>
  <si>
    <t>Trata-se de cumprimento provisório de sentença derivado da ação de cobrança nº 0227625-27.2017.8.19.0001</t>
  </si>
  <si>
    <t>02.02.2022</t>
  </si>
  <si>
    <t>OSX - 12% do valor da condenação</t>
  </si>
  <si>
    <t>Em 23.02.2022, foi proferido despacho determinando a intimação da OSX para pagar o débito ou apresentar impugnação. Em 31.03.22, houve juntada de petição do autor requerendo a penhora online sobre  contas  bancárias  e  aplicações  financeiras  da  OSX,  no  importe  de  R$  754.202,82, considerando o não pagamento da dívida. Em 04.04.22, foi proferido ato ordinatório certificando que há prazo ainda em curso. Em 25.04.22, a OSX apresentou impugnação ao cumprimento de sentença. Em 10.05.2022, despacho abrindo prazo para manifestação do impugnado. Em 11.05.2022, foi protocolizada manifestação da DH, na qual reiterou pedido de penhora online anteriormente formulado. Em 19.05.2022, foi aberto prazo para manifestação da promotoria das massas falidas. Em 20.05.2022, o MPRJ informou desinteresse no feito. Em 23.05.2022, os autos foram novamente conclusos. Em 17.06.2022, foi deferida a realização de penhora online nas contas da OSX. Na mesma data, a OSX interpôs Agravo de Instrumento (no plantão judiciário), requerendo a reforma da decisão. Em 20.06.2022, foi expedido ofício determinando o desbloqueio das contas. Em 21.06.2022, o cartório juntou aos autos a ordem de desbloqueio realizada no sistema sisbajud. Em 27.06.2022, o Banco Itaú respondeu ao ofício do Juízo, informando que o desbloqueio foi efetuado em 22.06.2022. Determinada a baixa e o arquivamento do feito em 12.09.2022. Em 26.10.2022, os autos foram remetidos à Central de Arquivamento, ante a inércia da parte interessada. Autos arquivados em 31.08.2023.</t>
  </si>
  <si>
    <t xml:space="preserve">Ação Anulatória de Sentença Parcial Arbitral
</t>
  </si>
  <si>
    <t xml:space="preserve">6ª Vara Empresarial TJRJ
</t>
  </si>
  <si>
    <t xml:space="preserve">0181164-31.2016.8.19.0001
</t>
  </si>
  <si>
    <t xml:space="preserve">AGF Engenharia EIRELI
</t>
  </si>
  <si>
    <t>Trata-se de ação declaratória de nulidade de sentença arbitral parcial proposta em 01.06.2016 pela OSX CONSTRUÇÃO NAVAL S.A. – EM RECUPERAÇÃO JUDICIAL tendo por objeto o decisum que, nos autos de demanda arbitral ajuizada pela AGF ENGENHARIA EIRELI, reconheceu a sua própria competência para se manifestar sobre a concursalidade ou não de determinados créditos supostamente detidos AGF ENGENHARIA EIRELI.</t>
  </si>
  <si>
    <t>01.06.2016</t>
  </si>
  <si>
    <t>R$ 40.883,66 (15% do valor atualizado da causa)</t>
  </si>
  <si>
    <t>Em 12.12.2017, foi proferida sentença julgando improcedente o pedido anulatório e condenando a OSX ao pagamento de honorários advocatícios à AGF, estes fixados em 10% sobre a condenação. Em 12.07.2018, a AGF opôs embargos de declaração contra a referida decisão, apontando que os honorários deveriam ser fixados com base no valor da causa, ante a inexistência de condenação no caso em tela. Em 01.08.2018, a OSX interpôs Apelação com pedido de antecipação de tutela recursal para suspender o curso do Cumprimento de Sentença Arbitral. Em 19.09.2018, foi proferido despacho determinando a intimação da OSX para se manifestar sobre os embargos de declaração opostos pela AGF e a intimação da AGF para se manifestar sobre a apelação interposta pela OSX. Em 09.10.2018, a OSX apresentou sua resposta aos embargos de declaração. Em 18.10.2018, a AGF apresentou suas contrarrazões à apelação. Em 29.11.2018, foi proferida decisão acolhendo os embargos e fixando os honorários sucumbenciais em 10% sobre o valor da causa. Em 18.12.2018, petição da OSX ratificando o recurso de apelação. Em 26.02.2019, os autos foram remetidos para a 2ª instância, tendo sido distribuídos para a 13ª Câmara Cível, sob relatoria do Des. Agostinho Teixeira de Almeida Filho. Em 28.02.2019, proferida decisão não concedendo o efeito suspensivo. Em 15.03.2019, a OSX opôs embargos de declaração contra a referida decisão. Em 01.07.2019, proferido despacho determinando a inclusão do feito em pauta para julgamento virtual. No dia 10.10.2019, foi publicado o Acórdão proferido no bojo da Apelação da OSX, negando provimento ao recurso em função do princípio da Kompetenz-Kompetenz, que dispõe sobre a competência do juiz ou arbitro para decidir sobre sua própria competência,  majorando, por fim, os honorários sucumbenciais para 12%. Em 18.10.2019, foram juntados os Embargos de Declaração da OSX. Em 18.11.2019, foi proferido despacho pedindo dia para julgamento virtual. Em 05.06.2020, a OSX interpôs REsp, que foi inadmitido em decisão da 3ª Vice. Então, foi interposto o AREsp nº 1909714. Em 04.08.21, foi proferida decisão conhecendo do agravo da OSX como Recurso Especial. Em 03.11.21, foi publicado despacho que negou provimento ao REsp nº 1953212. Em 10.11.21, houve juntada de embargos de declaração pela OSX. Em 23.11.21, houve juntada de petição de impugnação aos embargos de declaração. Em 18.02.2022, foi publicada decisão que rejeitou os embargos de declaração. Em 08.04.22, os autos foram recebidos em primeira instãncia e foi proferido despacho para cumprimento do acórdão. Em 18.05.2022, foi dado inicio ao cumprimento de sentença dos honorários advocatícios devidos. Em 19.05.2022, foi proferido despacho determinando a intimação da OSX para pagamento do débito no prazo de 15 dias. Em 01.07.2022, as partes chegaram a uma composição, informada nos autos pela parte exequente. Em 06.07.2022, publicado despacho que determinou a apresentação dos documentos de representação da OSX, que possibilitaram a assinatura do acordo. Em 07.07.2022, peticionamos juntando o substabelecimento aos autos. Em 13.07.2022, foi proferida sentença homologando o acordo celebrado pelas partes. Autos na central de arquivamento desde 12.03.2023.</t>
  </si>
  <si>
    <t>22ª Vara Cível TJRJ</t>
  </si>
  <si>
    <t>Rio de janeiro</t>
  </si>
  <si>
    <t>0249693-97.2019.8.19.0001</t>
  </si>
  <si>
    <t>Triunfo Logística Ltda.</t>
  </si>
  <si>
    <t>Ação Indenizatória em face da OSX CN, em função do não adimplemtento das obrigações contraída em transação judicial.</t>
  </si>
  <si>
    <t>07.10.2019</t>
  </si>
  <si>
    <t>Ainda não foi fixado</t>
  </si>
  <si>
    <t>Foi proferido despacho marcando audiencia de conciliação ou mediação par ao dia 18.11.2019. Em 07.11.2019, o mandado de citação da OSX retornou negativo, a Triunfo então protocolizou nova petição informando o endereço, desta vez correto, da OSX. Em 09.12.2020, foi proferida sentença extinguindo o feito com base na prescrição, condenando o autor ao pagamento  de custas e honorários em favor do patrono da OSX, fixados em R$5.000,00. Em 11.02.2021, a Triunfo interpôs apelação contra a sentença, deduzindo (i) a sentença chancelou o enriquecimento sem causa da OSX, uma vez que a OSX supostamente inadimpliu as obrigações contraídas por via contratual; (ii) a obrigação seria de trato sucessivo, uma vez que a obrigação de remuneração pelo armazenamento se renova mensalmente; (iii) tendo em vista se tratar de obrigação de trato sucessivo, apenas as parcelas não perseguidas seriam suscetíveis à prescrição. Em 31.03.21, houve juntada de substabelecimento da OSX sem reservas para GC Advogados. Em 04.05.21, houve ato ordinatório: "Certifico a tempestividade e o devido preparo da apelação de fls. 306-316 da parte autora. Certifico, também, que foram cadastrados os patronos de fl. 319. Fls. 306-316 - Ao apelado em contrarrazões, na forma do art. 1010, §2º, do NCPC, observando o disposto no art.331 do NCPC. Após, subam ao E. Tribunal de Justiça." Em 14.07.21, foi publicada a Ata de distribuicao do recurso, que foi incluído em pauta para julgamento do dia 17.11.2021 às 13:30. Em 22.11.21, foi publicado acórdão que deu provimento a apelação e reformou a sentença, afastando-se a prescrição total, condenando a OSX ao pagamento de indenização por perdas e danos suportados desde 07.10.2016 até que a carga a ele pertencente seja efetivamente retirada. Em 11.01.22, houve juntada de embargos de declaração de ambas as partes. Em 23.02.22, as partes apresentaram contrarrazões e em seguida o processo foi concluso. Em 18.04.22, foi proferido despacho encaminhando os autos ao MP para, querendo, manifestar-se. Em 11.05.2022, os autos foram conclusos ao desembargador relator. Em 14.06.2022, os autos retornaram da conclusão para juntar nossa petição com o substabelecimento e pedido de publicação. Em 14.06.2022, os autos foram remetidos novamente à conclusão. Em 08.09.2022, foi proferida decisão rejeitando os embargos de declaração das partes. Em 04.10.2022, a OSX interpôs Recurso Especial em face do Acórdão. Em 05.10.2022, a Triunfo também interpôs Recurso Especial. Em 03.11.2022, os autos foram remetidos à 3ª VP do TJRJ. A Triunfo também apresentou Recurso Especial em face do Acórdão. Em seguida, a secretaria determinou a apresentação de Contrarrazões, contudo, antes mesmo do término do prazo, foi proferida decisão de inadmissão de ambos os Recursos Especiais. Agravos em Recurso Especial apresentados pelas partes. Apresentadas contrarrazões, foi proferida decisão de não retratação, determinando-se a remessa dos autos ao STJ em 28.3.2023. Autos recebidos em 19.04.2023 pelo STJ. Em 31.05.2023, foi aberta vista ao MPF. Em 01.09.2023, os autos retornaram com parecer do MPF, sendo imediatamente remetidos à conclusão para decisão do Min. Marco Aurélio Bellizze.</t>
  </si>
  <si>
    <t>Depende de liquidação.</t>
  </si>
  <si>
    <t>Dr. Luciano Bandeira Arantes - Fischer Advogados</t>
  </si>
  <si>
    <t>Execução de Obrigação de Fazer</t>
  </si>
  <si>
    <t xml:space="preserve">0277700-07.2016.8.19.0001 
</t>
  </si>
  <si>
    <t>Transdata Transportes Ltda.</t>
  </si>
  <si>
    <t xml:space="preserve">Trata-se de execução de obrigação de fazer proposta em 31.08.2016 por meio da qual objetivou a Transdata que a OSX fosse compelida a promover a retirada de suas pontes rolantes que se encontravam armazenadas no Pátio Pará. </t>
  </si>
  <si>
    <t>31.08.2016</t>
  </si>
  <si>
    <t>Em 23.09.20, foi juntada petição da Transdata requerendo o prosseguimento da execução com a intimação da OSX. Em 17.11.2020, a OSX apresentou impugnação ao cumprimento de sentença. Em 07.04.21, a Transdata apresentou resposta à impugnação requerendo a penhora do valor executado. Em 18.05.21, houve despacho intimando o impugnante sobre a manifestação do impugnado. No mesmo dia, foi juntada petição da OSX na qual esta requer o indeferimento da penhora pleiteada. Em 05.07.21, houve juntada de decisão do agravo nº 0028869-41.2018.8.19.0000. Em 26.07.21, houve juntada de acórdão - AI0052239 – 20.2016.8.19.0000. Em 21.10.21, foi proferido despacho determinando que o cartório certifique se procede o alegado nos itens 30 à 33 de fls. 433/444. Em 24.01.22, houve juntada de petição da Transdata requerendo a rejeição das alegações deduzidas pela OSX e a penhora de bens no valor de R$1.446.000,00. Em 30.01.2023, as partes peticionaram informando que celebraram um acordo e requereram a homologação judicial. Em 16.02.2023, foi homologado o acordo celebrado entre Transdata e OSX. Em 09.05.2023, a Transdata veioa os autos informar que a OSX está cumprindo com o acordo celebrado. Em 03.07.2023, os autos foram remetidos ao arquivo.</t>
  </si>
  <si>
    <t>Dra. Flávia Lorena Peixoto Holanda Gaeta</t>
  </si>
  <si>
    <t xml:space="preserve">39ª Vara Cível TJRJ
</t>
  </si>
  <si>
    <t>39ª Vara Cível TJRJ</t>
  </si>
  <si>
    <t>0332724-20.2016.8.19.0001</t>
  </si>
  <si>
    <t>Trata-se de ação de cobrança proposta em 18.10.2016 pela Transdata visando a condenação da OSX ao pagamento do valor histórico de R$ 2.831.767,10, correspondente aos gastos supostamente incorridos pela demandante com a manutenção de pontes rolantes de propriedade da OSX no Pátio Pará.</t>
  </si>
  <si>
    <t>18.10.2016</t>
  </si>
  <si>
    <t>OSX - 10% do valor da condenação</t>
  </si>
  <si>
    <t>Em 18.02.2019, foi proferida sentença de improcedência dos pedidos, condenando a Transdata em honorários advocatícios fixados em 10% sobre o valor da causa. Em 20.03.2019, foi interposto recurso de apelação pela Transdata. Em 10.10.2019, foi publicado acórdão dando parcial provimento ao recurso, julgando parcialmente procedentes os pedidos da Transdata, condenando a OSX ao reembolso das despesas com: (i) a locação do espaço onde foram armazenadas as pontes rolantes, no período de novembro de 2014 a novembro de 2015, e fevereiro de 2016 a junho de 2016; (ii)  das vinte e quatro “patas de elefante”, no valor estimado de R$7.380,00, mensais, no período de 21.10.2015 até 05.10.2017. A OSX e a Transdata opuseram embargos de declaração. Em 10.02.2020, foi publicado o acórdão que negou provimento a ambos os embargos, tendo em vista a ausência das hipóteses do art. 1.022 CPC. Interposto Recurso Especial pela OSX, foi inadmitido em decisão da 3ª Vice Presidência. Interposto AREsp pela OSX, foi autuado no STJ em 10.06.21, (AREsp nº 1915319). Em 29.06.21, foi publicado despacho determinando a regularização da representação processual da OSX, o que foi cumprido. Em 27.09.21, o recurso foi concluso no STJ. Em 31.01.2023, as partes peticionaram informando que chegaram a um acordo. Em 28.03.2023, foi determinando que a OSX regularizasse sua representação processual. Em 30.3.2023, a Transdata efetuou o protocolo da manifestação contendo a procuração assinada pela OSX. Em 03.05.2023, o acordo foi homologado pelo STJ. Autos baixaram em 25.05.2023. Em 13.06.2023, determinando que se cumpra o acórdão (homologou o acordo) e, no silêncio, sejam remetidos os autos ao arquivo. Em 31.07.2023, os autos foram remetidos ao arquivo.</t>
  </si>
  <si>
    <t>Ação Cautelar Inominada</t>
  </si>
  <si>
    <t xml:space="preserve">0444594-07.2015.8.19.0001
</t>
  </si>
  <si>
    <t>SPE Central de Utilidades Rio S.A. e ENFIL S.A Controle Ambiental</t>
  </si>
  <si>
    <t>Trata-se de Ação Cautelar Inominada preparatória com pedido de liminar, proposta em 04.11.2015, por ENFIL S.A. CONTROLE AMBIENTAL e SPE CENTRAL DE UTILIDADES RIO S.A em face da OSX CONSTRUÇÃO NAVAL S.A - EM RECUPERAÇÃO JUDICIAL, visando compelir a Ré a devolver a via original da carta de fiança bancária emitida pelo Banco Bradesco S.A dada em garantia ao cumprimento do contrato de construção, disponibilização, gerenciamento, operação e posterior transferência de estações de tratamento de água, efluentes e central de gestão de resíduos sólido, com incidência de multa pecuniária na hipótese do descumprimento da ordem judicial. Em 08.06.2016, foi proferida decisão deferindo o pedido liminar formulado pela Autora, para determinar a devolução da via original da carta de fiança nº 2.060.193-0, ou, subsidiariamente, a apresentação de termo de exoneração, no prazo de 10 (dez) dias a contar da intimação, sob pena de multa diária de R$ 1.000,00 (mil reais), observado o limite máximo de R$ 100.000,00 (cem mil reais). A OSX CONSTRUÇÃO NAVAL S.A - EM RECUPERAÇÃO JUDICIAL chegou a recorrer da decisão em foco, mediante o agravo de instrumento nº 0031771-35.2016.8.19.0000, a qual contudo restou transitada em julgado, em virtude da negativa de provimento do recurso em questão.</t>
  </si>
  <si>
    <t>04.11.2015</t>
  </si>
  <si>
    <t>Em 08.06.2016, foi concedida a liminar requerida pelas Autoras para determinar que a OSX devolvesse a via original da carta de fiança nº 2.060.193-0 emitida pelo Banco Bradesco ou apresentasse termo de exoneração. Então, a OSX apresentou nos autos eletrônicos a cópia do termo de exoneração das cartas de fiança. Em 27.09.2016, a OSX apresentou manifestação informando que endereçou aos advogados das Autoras a via física do termo  de exoneração para  encaminhamento ao Banco Bradesco. Em 29.11.2017, foi proferida sentença que julgou procedentes os pedidos autorais, para: (i) confirmar a medida liminar anteriormente concedida e (ii) condenar a OSX  a (a) restituir à parte Autora a quantia de R$ 286.178,80, (b) pagar o valor de R$ 88.000,00 à título de multa, em razão do descumprimento da obrigação de fazer determinada quando da concessão da medida liminar e (c) pagar honorários advocatícios fixados em 10 %  do valor da condenação. Diante disso, a OSX opôs embargos de declaração que foram rejeitados por decisão proferida em 08.05.2018. Em 18.06.2018, a OSX interpôs recurso de apelação, tendo a SPE apresentado suas contrarrazões em 06.11.2018. A apelação ainda está pendente de julgamento. Os autos foram conclusos em 16.04.2021. Em 14.03.2023, os autos foram inclusos em sessão de julgamento virtual. Em 15.03.2023, peticionamos requerendo sua retirada de tal pauta. Em 31.03.2023, os autos foram retirados de pauta, com a determinação de que sejam incluídos na próxima sessão hibrida/presencial. Em 07.06.2023, foi proferido ato ordinatório certificando a aposentadoria do Des. Gilberto Campista Guarino. Em 22.06.2023, os autos foram redistribuídos à Jds. Des. Adriana Sucena Monteiro Jara Moura. Em 13.07.2023, os autos foram incluídos em sessão de julgamento virtual. Em 26.07.2023, os autos foram retirados da sessão de julgamento virtual, em razão de oposição manifestada pelas partes. Processo foi incluído na sessão de julgamento híbrido do dia 20.09 às 13h00. Em referida sessão de julgamento, o Recurso de Apelação da OSX foi parcialmente provido, para afastar os valores decorrentes do suposto descumprimento da liminar, bem como as verbas apresentadas no pedido subsidiário. Em 03.10.2023, as partes foram tacitamente intimadas do referido acórdão. Em seguida, a SPE opôs Embargos de Declaração em face do Acórdão. Os autos foram remetidos à conclusão. Em 29.11.2023, a OSX apresentou suas contrarrazões aos Embargos de Declaração. Em 01.12.2023, a Jds. Des. Relatora pediu dia para julgamento virtual. Em 12.12.2023, os autos foram incluídos na sessão de julgamento virtual do dia 31.1.2024.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</si>
</sst>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quot;R$&quot;\ #,##0.00;[Red]\-&quot;R$&quot;\ #,##0.00"/>
    <numFmt numFmtId="165" formatCode="_-&quot;R$&quot;\ * #,##0.00_-;\-&quot;R$&quot;\ * #,##0.00_-;_-&quot;R$&quot;\ * &quot;-&quot;??_-;_-@_-"/>
    <numFmt numFmtId="166" formatCode="&quot;&quot;00&quot;.&quot;000&quot;.&quot;000&quot;/&quot;0000\-00"/>
    <numFmt numFmtId="167" formatCode="####\-####"/>
    <numFmt numFmtId="168" formatCode="&quot;&quot;000&quot;.&quot;000&quot;.&quot;000&quot;&quot;\-00"/>
    <numFmt numFmtId="169" formatCode="00000\-000"/>
    <numFmt numFmtId="170" formatCode="_-[$€-2]\ * #,##0.00_-;\-[$€-2]\ * #,##0.00_-;_-[$€-2]\ * &quot;-&quot;??_-;_-@_-"/>
    <numFmt numFmtId="171" formatCode="_-[$$-409]* #,##0.00_ ;_-[$$-409]* \-#,##0.00\ ;_-[$$-409]* &quot;-&quot;??_ ;_-@_ "/>
    <numFmt numFmtId="172" formatCode="_-* #,##0_-;\-* #,##0_-;_-* &quot;-&quot;??_-;_-@_-"/>
    <numFmt numFmtId="173" formatCode="_-&quot;R$&quot;\ * #,##0.00_-;\-&quot;R$&quot;\ * #,##0.00_-;_-&quot;R$&quot;\ * &quot;-&quot;??_-;_-@"/>
    <numFmt numFmtId="174" formatCode="&quot;R$ &quot;#,##0.00_);[Red]\(&quot;R$ &quot;#,##0.00\)"/>
  </numFmts>
  <fonts count="43">
    <font>
      <sz val="11"/>
      <color theme="1"/>
      <name val="Calibri"/>
      <family val="2"/>
      <scheme val="minor"/>
    </font>
    <font>
      <sz val="10"/>
      <name val="Arial"/>
      <family val="2"/>
    </font>
    <font>
      <sz val="11"/>
      <name val="Calibri"/>
      <family val="2"/>
    </font>
    <font>
      <sz val="10"/>
      <name val="Calibri"/>
      <family val="2"/>
    </font>
    <font>
      <sz val="8"/>
      <name val="Calibri"/>
      <family val="2"/>
    </font>
    <font>
      <sz val="11"/>
      <color indexed="8"/>
      <name val="Calibri"/>
      <family val="2"/>
    </font>
    <font>
      <b/>
      <sz val="14"/>
      <color indexed="81"/>
      <name val="Calibri"/>
      <family val="2"/>
    </font>
    <font>
      <b/>
      <sz val="11"/>
      <color indexed="8"/>
      <name val="Calibri"/>
      <family val="2"/>
    </font>
    <font>
      <b/>
      <sz val="10"/>
      <color indexed="81"/>
      <name val="Calibri"/>
      <family val="2"/>
    </font>
    <font>
      <b/>
      <sz val="9"/>
      <color indexed="81"/>
      <name val="Segoe UI"/>
      <family val="2"/>
    </font>
    <font>
      <sz val="9"/>
      <color indexed="81"/>
      <name val="Segoe UI"/>
      <family val="2"/>
    </font>
    <font>
      <sz val="10"/>
      <color indexed="81"/>
      <name val="Calibri"/>
      <family val="2"/>
    </font>
    <font>
      <sz val="8"/>
      <name val="Calibri"/>
      <family val="2"/>
    </font>
    <font>
      <sz val="12"/>
      <color indexed="81"/>
      <name val="Segoe UI"/>
      <family val="2"/>
    </font>
    <font>
      <b/>
      <sz val="12"/>
      <color indexed="81"/>
      <name val="Segoe UI"/>
      <family val="2"/>
    </font>
    <font>
      <sz val="11"/>
      <color theme="1"/>
      <name val="Calibri"/>
      <family val="2"/>
      <scheme val="minor"/>
    </font>
    <font>
      <u/>
      <sz val="11"/>
      <color theme="10"/>
      <name val="Calibri"/>
      <family val="2"/>
      <scheme val="minor"/>
    </font>
    <font>
      <sz val="11"/>
      <color rgb="FF9C5700"/>
      <name val="Calibri"/>
      <family val="2"/>
      <scheme val="minor"/>
    </font>
    <font>
      <b/>
      <sz val="11"/>
      <color theme="0"/>
      <name val="Calibri"/>
      <family val="2"/>
      <scheme val="minor"/>
    </font>
    <font>
      <sz val="11"/>
      <color theme="1"/>
      <name val="Calibri"/>
      <family val="2"/>
    </font>
    <font>
      <sz val="10"/>
      <color theme="1"/>
      <name val="Calibri"/>
      <family val="2"/>
    </font>
    <font>
      <sz val="11"/>
      <color rgb="FFFF0000"/>
      <name val="Calibri"/>
      <family val="2"/>
    </font>
    <font>
      <sz val="11"/>
      <color rgb="FFFF0000"/>
      <name val="Calibri"/>
      <family val="2"/>
      <scheme val="minor"/>
    </font>
    <font>
      <sz val="10"/>
      <color theme="1"/>
      <name val="Arial"/>
      <family val="2"/>
    </font>
    <font>
      <b/>
      <sz val="9"/>
      <color theme="0"/>
      <name val="Arial"/>
      <family val="2"/>
    </font>
    <font>
      <sz val="11"/>
      <color rgb="FF000000"/>
      <name val="Calibri"/>
      <family val="2"/>
    </font>
    <font>
      <b/>
      <sz val="11"/>
      <color rgb="FFFF0000"/>
      <name val="Calibri"/>
      <family val="2"/>
      <scheme val="minor"/>
    </font>
    <font>
      <sz val="11"/>
      <name val="Calibri"/>
      <family val="2"/>
      <scheme val="minor"/>
    </font>
    <font>
      <sz val="10"/>
      <color rgb="FF000000"/>
      <name val="Tahoma"/>
      <family val="2"/>
    </font>
    <font>
      <sz val="10"/>
      <color rgb="FF040C28"/>
      <name val="Arial"/>
      <family val="2"/>
    </font>
    <font>
      <sz val="10"/>
      <color theme="3"/>
      <name val="Calibri"/>
      <family val="2"/>
      <scheme val="minor"/>
    </font>
    <font>
      <b/>
      <sz val="10"/>
      <color theme="0"/>
      <name val="Calibri"/>
      <family val="2"/>
      <scheme val="minor"/>
    </font>
    <font>
      <sz val="11"/>
      <color theme="0"/>
      <name val="Calibri"/>
      <family val="2"/>
      <scheme val="minor"/>
    </font>
    <font>
      <b/>
      <sz val="11"/>
      <color theme="1"/>
      <name val="Calibri"/>
      <family val="2"/>
      <scheme val="minor"/>
    </font>
    <font>
      <sz val="11"/>
      <color theme="5" tint="-0.249977111117893"/>
      <name val="Calibri"/>
      <family val="2"/>
      <scheme val="minor"/>
    </font>
    <font>
      <b/>
      <u/>
      <sz val="11"/>
      <color theme="1"/>
      <name val="Calibri"/>
      <family val="2"/>
      <scheme val="minor"/>
    </font>
    <font>
      <b/>
      <sz val="11"/>
      <color theme="3"/>
      <name val="Calibri"/>
      <family val="2"/>
    </font>
    <font>
      <sz val="11"/>
      <color theme="3"/>
      <name val="Calibri"/>
      <family val="2"/>
    </font>
    <font>
      <u/>
      <sz val="11"/>
      <color theme="3"/>
      <name val="Calibri"/>
      <family val="2"/>
    </font>
    <font>
      <sz val="11"/>
      <color theme="4" tint="-0.499984740745262"/>
      <name val="Calibri"/>
      <family val="2"/>
    </font>
    <font>
      <u/>
      <sz val="11"/>
      <color theme="3"/>
      <name val="Corbel"/>
      <family val="2"/>
    </font>
    <font>
      <u/>
      <sz val="11"/>
      <color theme="3"/>
      <name val="Corbel"/>
      <family val="2"/>
      <charset val="134"/>
    </font>
    <font>
      <b/>
      <sz val="8"/>
      <color rgb="FF333333"/>
      <name val="Arial"/>
      <family val="2"/>
    </font>
  </fonts>
  <fills count="15">
    <fill>
      <patternFill patternType="none"/>
    </fill>
    <fill>
      <patternFill patternType="gray125"/>
    </fill>
    <fill>
      <patternFill patternType="solid">
        <fgColor rgb="FFFFEB9C"/>
      </patternFill>
    </fill>
    <fill>
      <patternFill patternType="solid">
        <fgColor theme="4" tint="-0.499984740745262"/>
        <bgColor indexed="64"/>
      </patternFill>
    </fill>
    <fill>
      <patternFill patternType="solid">
        <fgColor rgb="FFFF0000"/>
        <bgColor indexed="64"/>
      </patternFill>
    </fill>
    <fill>
      <patternFill patternType="solid">
        <fgColor rgb="FFFFFF00"/>
        <bgColor indexed="64"/>
      </patternFill>
    </fill>
    <fill>
      <patternFill patternType="solid">
        <fgColor rgb="FF44546A"/>
        <bgColor rgb="FF44546A"/>
      </patternFill>
    </fill>
    <fill>
      <patternFill patternType="solid">
        <fgColor theme="0"/>
        <bgColor indexed="64"/>
      </patternFill>
    </fill>
    <fill>
      <patternFill patternType="solid">
        <fgColor theme="0"/>
        <bgColor rgb="FFFFFF00"/>
      </patternFill>
    </fill>
    <fill>
      <patternFill patternType="solid">
        <fgColor theme="2"/>
        <bgColor indexed="64"/>
      </patternFill>
    </fill>
    <fill>
      <patternFill patternType="solid">
        <fgColor theme="2"/>
        <bgColor rgb="FFFFFF00"/>
      </patternFill>
    </fill>
    <fill>
      <patternFill patternType="solid">
        <fgColor theme="4" tint="0.79998168889431442"/>
        <bgColor indexed="64"/>
      </patternFill>
    </fill>
    <fill>
      <patternFill patternType="solid">
        <fgColor theme="9" tint="-0.249977111117893"/>
        <bgColor indexed="64"/>
      </patternFill>
    </fill>
    <fill>
      <patternFill patternType="solid">
        <fgColor theme="5" tint="0.59999389629810485"/>
        <bgColor indexed="64"/>
      </patternFill>
    </fill>
    <fill>
      <patternFill patternType="solid">
        <fgColor theme="9" tint="0.59999389629810485"/>
        <bgColor indexed="64"/>
      </patternFill>
    </fill>
  </fills>
  <borders count="3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thin">
        <color indexed="64"/>
      </top>
      <bottom style="double">
        <color indexed="64"/>
      </bottom>
      <diagonal/>
    </border>
    <border>
      <left/>
      <right/>
      <top/>
      <bottom style="thin">
        <color indexed="64"/>
      </bottom>
      <diagonal/>
    </border>
    <border>
      <left/>
      <right/>
      <top style="thin">
        <color indexed="64"/>
      </top>
      <bottom/>
      <diagonal/>
    </border>
    <border>
      <left/>
      <right/>
      <top style="thin">
        <color indexed="64"/>
      </top>
      <bottom style="medium">
        <color indexed="64"/>
      </bottom>
      <diagonal/>
    </border>
    <border>
      <left/>
      <right/>
      <top style="hair">
        <color indexed="64"/>
      </top>
      <bottom style="hair">
        <color indexed="64"/>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hair">
        <color indexed="64"/>
      </left>
      <right style="hair">
        <color indexed="64"/>
      </right>
      <top style="hair">
        <color indexed="64"/>
      </top>
      <bottom/>
      <diagonal/>
    </border>
    <border>
      <left style="medium">
        <color indexed="64"/>
      </left>
      <right style="medium">
        <color indexed="64"/>
      </right>
      <top/>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medium">
        <color indexed="64"/>
      </right>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medium">
        <color indexed="64"/>
      </right>
      <top style="thin">
        <color rgb="FF000000"/>
      </top>
      <bottom style="thin">
        <color rgb="FF000000"/>
      </bottom>
      <diagonal/>
    </border>
    <border>
      <left style="thin">
        <color rgb="FF000000"/>
      </left>
      <right/>
      <top/>
      <bottom style="thin">
        <color rgb="FF000000"/>
      </bottom>
      <diagonal/>
    </border>
    <border>
      <left/>
      <right style="thin">
        <color rgb="FF000000"/>
      </right>
      <top style="thin">
        <color rgb="FF000000"/>
      </top>
      <bottom/>
      <diagonal/>
    </border>
    <border>
      <left style="thin">
        <color rgb="FF000000"/>
      </left>
      <right style="thin">
        <color rgb="FF000000"/>
      </right>
      <top/>
      <bottom/>
      <diagonal/>
    </border>
  </borders>
  <cellStyleXfs count="9">
    <xf numFmtId="0" fontId="0" fillId="0" borderId="0"/>
    <xf numFmtId="0" fontId="16" fillId="0" borderId="0" applyNumberForma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165" fontId="15" fillId="0" borderId="0" applyFont="0" applyFill="0" applyBorder="0" applyAlignment="0" applyProtection="0"/>
    <xf numFmtId="0" fontId="17" fillId="2" borderId="0" applyNumberFormat="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cellStyleXfs>
  <cellXfs count="316">
    <xf numFmtId="0" fontId="0" fillId="0" borderId="0" xfId="0"/>
    <xf numFmtId="0" fontId="0" fillId="0" borderId="0" xfId="0" applyAlignment="1">
      <alignment horizontal="center"/>
    </xf>
    <xf numFmtId="0" fontId="18" fillId="3" borderId="0" xfId="0" applyFont="1" applyFill="1" applyAlignment="1">
      <alignment horizontal="center"/>
    </xf>
    <xf numFmtId="166" fontId="19" fillId="0" borderId="0" xfId="0" applyNumberFormat="1" applyFont="1" applyAlignment="1">
      <alignment horizontal="right"/>
    </xf>
    <xf numFmtId="49" fontId="19" fillId="0" borderId="0" xfId="0" applyNumberFormat="1" applyFont="1"/>
    <xf numFmtId="49" fontId="20" fillId="0" borderId="0" xfId="0" applyNumberFormat="1" applyFont="1"/>
    <xf numFmtId="165" fontId="18" fillId="3" borderId="0" xfId="2" applyFont="1" applyFill="1" applyAlignment="1">
      <alignment horizontal="center"/>
    </xf>
    <xf numFmtId="165" fontId="15" fillId="0" borderId="0" xfId="2" applyFont="1" applyFill="1"/>
    <xf numFmtId="165" fontId="19" fillId="0" borderId="0" xfId="2" applyFont="1" applyFill="1"/>
    <xf numFmtId="0" fontId="0" fillId="4" borderId="0" xfId="0" applyFill="1"/>
    <xf numFmtId="43" fontId="19" fillId="0" borderId="0" xfId="8" applyFont="1" applyFill="1"/>
    <xf numFmtId="4" fontId="0" fillId="0" borderId="0" xfId="0" applyNumberFormat="1"/>
    <xf numFmtId="43" fontId="15" fillId="0" borderId="0" xfId="8" applyFont="1"/>
    <xf numFmtId="43" fontId="0" fillId="0" borderId="0" xfId="0" applyNumberFormat="1"/>
    <xf numFmtId="49" fontId="21" fillId="0" borderId="0" xfId="0" applyNumberFormat="1" applyFont="1"/>
    <xf numFmtId="43" fontId="22" fillId="0" borderId="0" xfId="8" applyFont="1" applyFill="1"/>
    <xf numFmtId="0" fontId="0" fillId="5" borderId="0" xfId="0" applyFill="1"/>
    <xf numFmtId="43" fontId="15" fillId="0" borderId="0" xfId="8" applyFont="1" applyFill="1"/>
    <xf numFmtId="4" fontId="19" fillId="0" borderId="0" xfId="2" applyNumberFormat="1" applyFont="1" applyFill="1"/>
    <xf numFmtId="167" fontId="19" fillId="0" borderId="0" xfId="0" applyNumberFormat="1" applyFont="1" applyAlignment="1">
      <alignment horizontal="right"/>
    </xf>
    <xf numFmtId="169" fontId="19" fillId="0" borderId="0" xfId="0" applyNumberFormat="1" applyFont="1" applyAlignment="1">
      <alignment horizontal="left"/>
    </xf>
    <xf numFmtId="49" fontId="19" fillId="0" borderId="0" xfId="0" applyNumberFormat="1" applyFont="1" applyAlignment="1">
      <alignment horizontal="right"/>
    </xf>
    <xf numFmtId="49" fontId="19" fillId="0" borderId="0" xfId="0" applyNumberFormat="1" applyFont="1" applyAlignment="1">
      <alignment horizontal="center"/>
    </xf>
    <xf numFmtId="0" fontId="19" fillId="0" borderId="0" xfId="0" applyFont="1" applyAlignment="1">
      <alignment horizontal="right"/>
    </xf>
    <xf numFmtId="0" fontId="0" fillId="0" borderId="0" xfId="0" applyAlignment="1">
      <alignment horizontal="right"/>
    </xf>
    <xf numFmtId="0" fontId="19" fillId="0" borderId="0" xfId="0" applyFont="1"/>
    <xf numFmtId="0" fontId="22" fillId="0" borderId="0" xfId="0" applyFont="1"/>
    <xf numFmtId="0" fontId="15" fillId="0" borderId="0" xfId="2" applyNumberFormat="1" applyFont="1" applyFill="1"/>
    <xf numFmtId="49" fontId="2" fillId="0" borderId="0" xfId="0" applyNumberFormat="1" applyFont="1"/>
    <xf numFmtId="172" fontId="15" fillId="0" borderId="0" xfId="8" applyNumberFormat="1" applyFont="1" applyFill="1"/>
    <xf numFmtId="168" fontId="19" fillId="0" borderId="0" xfId="0" applyNumberFormat="1" applyFont="1" applyAlignment="1">
      <alignment horizontal="right"/>
    </xf>
    <xf numFmtId="49" fontId="3" fillId="0" borderId="0" xfId="0" applyNumberFormat="1" applyFont="1"/>
    <xf numFmtId="0" fontId="0" fillId="0" borderId="0" xfId="0" applyAlignment="1">
      <alignment horizontal="left"/>
    </xf>
    <xf numFmtId="0" fontId="1" fillId="0" borderId="0" xfId="0" applyFont="1"/>
    <xf numFmtId="0" fontId="23" fillId="0" borderId="0" xfId="0" applyFont="1"/>
    <xf numFmtId="49" fontId="24" fillId="6" borderId="1" xfId="0" applyNumberFormat="1" applyFont="1" applyFill="1" applyBorder="1" applyAlignment="1">
      <alignment horizontal="center" vertical="center" wrapText="1"/>
    </xf>
    <xf numFmtId="0" fontId="25" fillId="0" borderId="29" xfId="0" applyFont="1" applyBorder="1" applyAlignment="1">
      <alignment horizontal="center" vertical="center" wrapText="1"/>
    </xf>
    <xf numFmtId="14" fontId="25" fillId="0" borderId="29" xfId="0" applyNumberFormat="1" applyFont="1" applyBorder="1" applyAlignment="1">
      <alignment horizontal="center" vertical="center" wrapText="1"/>
    </xf>
    <xf numFmtId="173" fontId="19" fillId="0" borderId="29" xfId="0" applyNumberFormat="1" applyFont="1" applyBorder="1" applyAlignment="1">
      <alignment horizontal="center" vertical="center" wrapText="1"/>
    </xf>
    <xf numFmtId="0" fontId="19" fillId="7" borderId="29" xfId="0" applyFont="1" applyFill="1" applyBorder="1" applyAlignment="1">
      <alignment horizontal="center" vertical="center" wrapText="1"/>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19" fillId="7" borderId="31" xfId="0" applyFont="1" applyFill="1" applyBorder="1" applyAlignment="1">
      <alignment horizontal="center" vertical="center" wrapText="1"/>
    </xf>
    <xf numFmtId="0" fontId="25" fillId="7" borderId="29" xfId="0" applyFont="1" applyFill="1" applyBorder="1" applyAlignment="1">
      <alignment horizontal="center" vertical="center" wrapText="1"/>
    </xf>
    <xf numFmtId="14" fontId="25" fillId="7" borderId="29" xfId="0" applyNumberFormat="1" applyFont="1" applyFill="1" applyBorder="1" applyAlignment="1">
      <alignment horizontal="center" vertical="center" wrapText="1"/>
    </xf>
    <xf numFmtId="0" fontId="25" fillId="7" borderId="30" xfId="0" applyFont="1" applyFill="1" applyBorder="1" applyAlignment="1">
      <alignment horizontal="center" vertical="center" wrapText="1"/>
    </xf>
    <xf numFmtId="173" fontId="19" fillId="7" borderId="29" xfId="0" applyNumberFormat="1" applyFont="1" applyFill="1" applyBorder="1" applyAlignment="1">
      <alignment horizontal="center" vertical="center" wrapText="1"/>
    </xf>
    <xf numFmtId="0" fontId="19" fillId="7" borderId="30" xfId="0" applyFont="1" applyFill="1" applyBorder="1" applyAlignment="1">
      <alignment horizontal="center" vertical="center" wrapText="1"/>
    </xf>
    <xf numFmtId="14" fontId="25" fillId="7" borderId="30" xfId="0" applyNumberFormat="1" applyFont="1" applyFill="1" applyBorder="1" applyAlignment="1">
      <alignment horizontal="center" vertical="center" wrapText="1"/>
    </xf>
    <xf numFmtId="14" fontId="25" fillId="0" borderId="30" xfId="0" applyNumberFormat="1" applyFont="1" applyBorder="1" applyAlignment="1">
      <alignment horizontal="center" vertical="center" wrapText="1"/>
    </xf>
    <xf numFmtId="0" fontId="25" fillId="0" borderId="30" xfId="0" applyFont="1" applyBorder="1" applyAlignment="1">
      <alignment horizontal="center" vertical="center" wrapText="1"/>
    </xf>
    <xf numFmtId="0" fontId="25" fillId="0" borderId="32" xfId="0" applyFont="1" applyBorder="1" applyAlignment="1">
      <alignment horizontal="center" vertical="center" wrapText="1"/>
    </xf>
    <xf numFmtId="165" fontId="19" fillId="0" borderId="29" xfId="2" applyFont="1" applyBorder="1" applyAlignment="1">
      <alignment horizontal="right" vertical="center" wrapText="1"/>
    </xf>
    <xf numFmtId="173" fontId="19" fillId="0" borderId="33" xfId="0" applyNumberFormat="1" applyFont="1" applyBorder="1" applyAlignment="1">
      <alignment horizontal="center" vertical="center" wrapText="1"/>
    </xf>
    <xf numFmtId="173" fontId="26" fillId="5" borderId="2" xfId="0" applyNumberFormat="1" applyFont="1" applyFill="1" applyBorder="1"/>
    <xf numFmtId="173" fontId="19" fillId="0" borderId="29" xfId="0" applyNumberFormat="1" applyFont="1" applyBorder="1" applyAlignment="1">
      <alignment horizontal="center" vertical="center"/>
    </xf>
    <xf numFmtId="0" fontId="19" fillId="0" borderId="34" xfId="0" applyFont="1" applyBorder="1" applyAlignment="1">
      <alignment horizontal="center" vertical="center" wrapText="1"/>
    </xf>
    <xf numFmtId="173" fontId="19" fillId="0" borderId="2" xfId="0" applyNumberFormat="1" applyFont="1" applyBorder="1" applyAlignment="1">
      <alignment horizontal="center" vertical="center"/>
    </xf>
    <xf numFmtId="173" fontId="19" fillId="0" borderId="30" xfId="0" applyNumberFormat="1" applyFont="1" applyBorder="1" applyAlignment="1">
      <alignment horizontal="center" vertical="center"/>
    </xf>
    <xf numFmtId="173" fontId="19" fillId="8" borderId="29" xfId="0" applyNumberFormat="1" applyFont="1" applyFill="1" applyBorder="1" applyAlignment="1">
      <alignment horizontal="center" vertical="center"/>
    </xf>
    <xf numFmtId="173" fontId="2" fillId="8" borderId="29" xfId="0" applyNumberFormat="1" applyFont="1" applyFill="1" applyBorder="1" applyAlignment="1">
      <alignment horizontal="center" vertical="center"/>
    </xf>
    <xf numFmtId="173" fontId="19" fillId="9" borderId="29" xfId="0" applyNumberFormat="1" applyFont="1" applyFill="1" applyBorder="1" applyAlignment="1">
      <alignment horizontal="center" vertical="center"/>
    </xf>
    <xf numFmtId="173" fontId="19" fillId="10" borderId="29" xfId="0" applyNumberFormat="1" applyFont="1" applyFill="1" applyBorder="1" applyAlignment="1">
      <alignment horizontal="center" vertical="center"/>
    </xf>
    <xf numFmtId="0" fontId="0" fillId="0" borderId="0" xfId="0" applyAlignment="1">
      <alignment horizontal="center" vertical="center"/>
    </xf>
    <xf numFmtId="43" fontId="15" fillId="0" borderId="0" xfId="8" applyFont="1" applyAlignment="1">
      <alignment horizontal="center"/>
    </xf>
    <xf numFmtId="1" fontId="15" fillId="0" borderId="0" xfId="8" applyNumberFormat="1" applyFont="1" applyAlignment="1">
      <alignment horizontal="center"/>
    </xf>
    <xf numFmtId="0" fontId="16" fillId="0" borderId="0" xfId="1"/>
    <xf numFmtId="165" fontId="18" fillId="3" borderId="0" xfId="3" applyFont="1" applyFill="1" applyAlignment="1">
      <alignment horizontal="center"/>
    </xf>
    <xf numFmtId="43" fontId="27" fillId="0" borderId="0" xfId="0" applyNumberFormat="1" applyFont="1"/>
    <xf numFmtId="43" fontId="15" fillId="0" borderId="0" xfId="8" applyFont="1" applyFill="1" applyBorder="1"/>
    <xf numFmtId="0" fontId="28" fillId="0" borderId="0" xfId="0" applyFont="1"/>
    <xf numFmtId="0" fontId="29" fillId="0" borderId="0" xfId="0" applyFont="1"/>
    <xf numFmtId="166" fontId="0" fillId="0" borderId="0" xfId="0" applyNumberFormat="1" applyAlignment="1">
      <alignment horizontal="right"/>
    </xf>
    <xf numFmtId="1" fontId="0" fillId="0" borderId="0" xfId="0" applyNumberFormat="1" applyAlignment="1">
      <alignment horizontal="right"/>
    </xf>
    <xf numFmtId="0" fontId="30" fillId="0" borderId="0" xfId="0" applyFont="1"/>
    <xf numFmtId="49" fontId="19" fillId="0" borderId="0" xfId="0" quotePrefix="1" applyNumberFormat="1" applyFont="1"/>
    <xf numFmtId="0" fontId="18" fillId="0" borderId="0" xfId="0" applyFont="1"/>
    <xf numFmtId="165" fontId="18" fillId="0" borderId="0" xfId="2" applyFont="1" applyFill="1"/>
    <xf numFmtId="43" fontId="31" fillId="0" borderId="0" xfId="8" applyFont="1" applyFill="1" applyAlignment="1"/>
    <xf numFmtId="0" fontId="32" fillId="0" borderId="0" xfId="0" applyFont="1"/>
    <xf numFmtId="0" fontId="32" fillId="0" borderId="0" xfId="0" applyFont="1" applyAlignment="1">
      <alignment horizontal="center"/>
    </xf>
    <xf numFmtId="43" fontId="31" fillId="0" borderId="0" xfId="8" applyFont="1" applyFill="1"/>
    <xf numFmtId="0" fontId="18" fillId="0" borderId="0" xfId="0" applyFont="1" applyAlignment="1">
      <alignment horizontal="center"/>
    </xf>
    <xf numFmtId="171" fontId="18" fillId="0" borderId="0" xfId="2" applyNumberFormat="1" applyFont="1" applyFill="1"/>
    <xf numFmtId="170" fontId="18" fillId="0" borderId="0" xfId="2" applyNumberFormat="1" applyFont="1" applyFill="1"/>
    <xf numFmtId="49" fontId="24" fillId="6" borderId="1" xfId="0" applyNumberFormat="1" applyFont="1" applyFill="1" applyBorder="1" applyAlignment="1">
      <alignment horizontal="center" vertical="center"/>
    </xf>
    <xf numFmtId="0" fontId="19" fillId="0" borderId="30" xfId="0" applyFont="1" applyBorder="1" applyAlignment="1">
      <alignment horizontal="center" vertical="center"/>
    </xf>
    <xf numFmtId="14" fontId="25" fillId="0" borderId="30" xfId="0" applyNumberFormat="1" applyFont="1" applyBorder="1" applyAlignment="1">
      <alignment horizontal="center" vertical="center"/>
    </xf>
    <xf numFmtId="0" fontId="25" fillId="0" borderId="30" xfId="0" applyFont="1" applyBorder="1" applyAlignment="1">
      <alignment horizontal="center" vertical="center"/>
    </xf>
    <xf numFmtId="0" fontId="19" fillId="7" borderId="29" xfId="0" applyFont="1" applyFill="1" applyBorder="1" applyAlignment="1">
      <alignment horizontal="center" vertical="center"/>
    </xf>
    <xf numFmtId="0" fontId="19" fillId="0" borderId="31" xfId="0" applyFont="1" applyBorder="1" applyAlignment="1">
      <alignment horizontal="center" vertical="center"/>
    </xf>
    <xf numFmtId="0" fontId="25" fillId="8" borderId="29" xfId="0" applyFont="1" applyFill="1" applyBorder="1" applyAlignment="1">
      <alignment horizontal="center" vertical="center"/>
    </xf>
    <xf numFmtId="14" fontId="25" fillId="8" borderId="30" xfId="0" applyNumberFormat="1" applyFont="1" applyFill="1" applyBorder="1" applyAlignment="1">
      <alignment horizontal="center" vertical="center"/>
    </xf>
    <xf numFmtId="0" fontId="19" fillId="8" borderId="29" xfId="0" applyFont="1" applyFill="1" applyBorder="1" applyAlignment="1">
      <alignment horizontal="center" vertical="center"/>
    </xf>
    <xf numFmtId="14" fontId="19" fillId="8" borderId="31" xfId="0" applyNumberFormat="1" applyFont="1" applyFill="1" applyBorder="1" applyAlignment="1">
      <alignment horizontal="center" vertical="center"/>
    </xf>
    <xf numFmtId="14" fontId="25" fillId="8" borderId="29" xfId="0" applyNumberFormat="1" applyFont="1" applyFill="1" applyBorder="1" applyAlignment="1">
      <alignment horizontal="center" vertical="center"/>
    </xf>
    <xf numFmtId="0" fontId="19" fillId="8" borderId="30" xfId="0" applyFont="1" applyFill="1" applyBorder="1" applyAlignment="1">
      <alignment horizontal="center" vertical="center"/>
    </xf>
    <xf numFmtId="0" fontId="25" fillId="8" borderId="30" xfId="0" applyFont="1" applyFill="1" applyBorder="1" applyAlignment="1">
      <alignment horizontal="center" vertical="center"/>
    </xf>
    <xf numFmtId="0" fontId="25" fillId="0" borderId="29" xfId="0" applyFont="1" applyBorder="1" applyAlignment="1">
      <alignment horizontal="center" vertical="center"/>
    </xf>
    <xf numFmtId="14" fontId="25" fillId="0" borderId="29" xfId="0" applyNumberFormat="1" applyFont="1" applyBorder="1" applyAlignment="1">
      <alignment horizontal="center" vertical="center"/>
    </xf>
    <xf numFmtId="0" fontId="19" fillId="0" borderId="29" xfId="0" applyFont="1" applyBorder="1" applyAlignment="1">
      <alignment horizontal="center" vertical="center"/>
    </xf>
    <xf numFmtId="14" fontId="19" fillId="0" borderId="31" xfId="0" applyNumberFormat="1" applyFont="1" applyBorder="1" applyAlignment="1">
      <alignment horizontal="center" vertical="center"/>
    </xf>
    <xf numFmtId="0" fontId="25" fillId="9" borderId="29" xfId="0" applyFont="1" applyFill="1" applyBorder="1" applyAlignment="1">
      <alignment horizontal="center" vertical="center"/>
    </xf>
    <xf numFmtId="14" fontId="25" fillId="9" borderId="29" xfId="0" applyNumberFormat="1" applyFont="1" applyFill="1" applyBorder="1" applyAlignment="1">
      <alignment horizontal="center" vertical="center"/>
    </xf>
    <xf numFmtId="0" fontId="19" fillId="9" borderId="29" xfId="0" applyFont="1" applyFill="1" applyBorder="1" applyAlignment="1">
      <alignment horizontal="center" vertical="center"/>
    </xf>
    <xf numFmtId="0" fontId="19" fillId="9" borderId="30" xfId="0" applyFont="1" applyFill="1" applyBorder="1" applyAlignment="1">
      <alignment horizontal="center" vertical="center"/>
    </xf>
    <xf numFmtId="0" fontId="19" fillId="9" borderId="31" xfId="0" applyFont="1" applyFill="1" applyBorder="1" applyAlignment="1">
      <alignment horizontal="center" vertical="center"/>
    </xf>
    <xf numFmtId="0" fontId="25" fillId="10" borderId="29" xfId="0" applyFont="1" applyFill="1" applyBorder="1" applyAlignment="1">
      <alignment horizontal="center" vertical="center"/>
    </xf>
    <xf numFmtId="14" fontId="25" fillId="10" borderId="29" xfId="0" applyNumberFormat="1" applyFont="1" applyFill="1" applyBorder="1" applyAlignment="1">
      <alignment horizontal="center" vertical="center"/>
    </xf>
    <xf numFmtId="0" fontId="25" fillId="10" borderId="30" xfId="0" applyFont="1" applyFill="1" applyBorder="1" applyAlignment="1">
      <alignment horizontal="center" vertical="center"/>
    </xf>
    <xf numFmtId="0" fontId="19" fillId="10" borderId="29" xfId="0" applyFont="1" applyFill="1" applyBorder="1" applyAlignment="1">
      <alignment horizontal="center" vertical="center"/>
    </xf>
    <xf numFmtId="0" fontId="19" fillId="10" borderId="30" xfId="0" applyFont="1" applyFill="1" applyBorder="1" applyAlignment="1">
      <alignment horizontal="center" vertical="center"/>
    </xf>
    <xf numFmtId="14" fontId="25" fillId="10" borderId="30" xfId="0" applyNumberFormat="1" applyFont="1" applyFill="1" applyBorder="1" applyAlignment="1">
      <alignment horizontal="center" vertical="center"/>
    </xf>
    <xf numFmtId="0" fontId="25" fillId="0" borderId="32" xfId="0" applyFont="1" applyBorder="1" applyAlignment="1">
      <alignment horizontal="center" vertical="center"/>
    </xf>
    <xf numFmtId="0" fontId="19" fillId="0" borderId="32" xfId="0" applyFont="1" applyBorder="1" applyAlignment="1">
      <alignment horizontal="center" vertical="center"/>
    </xf>
    <xf numFmtId="14" fontId="19" fillId="10" borderId="34" xfId="0" applyNumberFormat="1" applyFont="1" applyFill="1" applyBorder="1" applyAlignment="1">
      <alignment horizontal="center" vertical="center"/>
    </xf>
    <xf numFmtId="14" fontId="19" fillId="0" borderId="29" xfId="0" applyNumberFormat="1" applyFont="1" applyBorder="1" applyAlignment="1">
      <alignment horizontal="center" vertical="center"/>
    </xf>
    <xf numFmtId="0" fontId="19" fillId="0" borderId="34" xfId="0" applyFont="1" applyBorder="1" applyAlignment="1">
      <alignment horizontal="center" vertical="center"/>
    </xf>
    <xf numFmtId="0" fontId="25" fillId="11" borderId="2" xfId="0" applyFont="1" applyFill="1" applyBorder="1" applyAlignment="1">
      <alignment horizontal="center" vertical="center"/>
    </xf>
    <xf numFmtId="14" fontId="25" fillId="11" borderId="2" xfId="0" applyNumberFormat="1" applyFont="1" applyFill="1" applyBorder="1" applyAlignment="1">
      <alignment horizontal="center" vertical="center"/>
    </xf>
    <xf numFmtId="173" fontId="19" fillId="11" borderId="2" xfId="0" applyNumberFormat="1" applyFont="1" applyFill="1" applyBorder="1" applyAlignment="1">
      <alignment horizontal="center" vertical="center"/>
    </xf>
    <xf numFmtId="0" fontId="19" fillId="11" borderId="33" xfId="0" applyFont="1" applyFill="1" applyBorder="1" applyAlignment="1">
      <alignment horizontal="center" vertical="center"/>
    </xf>
    <xf numFmtId="0" fontId="19" fillId="11" borderId="2" xfId="0" applyFont="1" applyFill="1" applyBorder="1" applyAlignment="1">
      <alignment horizontal="center" vertical="center"/>
    </xf>
    <xf numFmtId="0" fontId="19" fillId="11" borderId="31" xfId="0" applyFont="1" applyFill="1" applyBorder="1" applyAlignment="1">
      <alignment horizontal="center" vertical="center"/>
    </xf>
    <xf numFmtId="0" fontId="25" fillId="7" borderId="29" xfId="0" applyFont="1" applyFill="1" applyBorder="1" applyAlignment="1">
      <alignment horizontal="center" vertical="center"/>
    </xf>
    <xf numFmtId="14" fontId="25" fillId="7" borderId="30" xfId="0" applyNumberFormat="1" applyFont="1" applyFill="1" applyBorder="1" applyAlignment="1">
      <alignment horizontal="center" vertical="center"/>
    </xf>
    <xf numFmtId="0" fontId="25" fillId="7" borderId="30" xfId="0" applyFont="1" applyFill="1" applyBorder="1" applyAlignment="1">
      <alignment horizontal="center" vertical="center"/>
    </xf>
    <xf numFmtId="14" fontId="19" fillId="7" borderId="29" xfId="0" applyNumberFormat="1" applyFont="1" applyFill="1" applyBorder="1" applyAlignment="1">
      <alignment horizontal="center" vertical="center"/>
    </xf>
    <xf numFmtId="173" fontId="19" fillId="7" borderId="29" xfId="0" applyNumberFormat="1" applyFont="1" applyFill="1" applyBorder="1" applyAlignment="1">
      <alignment horizontal="center" vertical="center"/>
    </xf>
    <xf numFmtId="0" fontId="19" fillId="7" borderId="30" xfId="0" applyFont="1" applyFill="1" applyBorder="1" applyAlignment="1">
      <alignment horizontal="center" vertical="center"/>
    </xf>
    <xf numFmtId="0" fontId="19" fillId="7" borderId="31" xfId="0" applyFont="1" applyFill="1" applyBorder="1" applyAlignment="1">
      <alignment horizontal="center" vertical="center"/>
    </xf>
    <xf numFmtId="14" fontId="19" fillId="10" borderId="29" xfId="0" applyNumberFormat="1" applyFont="1" applyFill="1" applyBorder="1" applyAlignment="1">
      <alignment horizontal="center" vertical="center"/>
    </xf>
    <xf numFmtId="14" fontId="19" fillId="10" borderId="31" xfId="0" applyNumberFormat="1" applyFont="1" applyFill="1" applyBorder="1" applyAlignment="1">
      <alignment horizontal="center" vertical="center"/>
    </xf>
    <xf numFmtId="173" fontId="19" fillId="0" borderId="33" xfId="0" applyNumberFormat="1" applyFont="1" applyBorder="1" applyAlignment="1">
      <alignment horizontal="center" vertical="center"/>
    </xf>
    <xf numFmtId="49" fontId="24" fillId="6" borderId="2" xfId="0" applyNumberFormat="1" applyFont="1" applyFill="1" applyBorder="1" applyAlignment="1">
      <alignment horizontal="center" vertical="center"/>
    </xf>
    <xf numFmtId="0" fontId="25" fillId="0" borderId="2" xfId="0" applyFont="1" applyBorder="1" applyAlignment="1">
      <alignment horizontal="center" vertical="center"/>
    </xf>
    <xf numFmtId="14" fontId="25" fillId="0" borderId="2" xfId="0" applyNumberFormat="1" applyFont="1" applyBorder="1" applyAlignment="1">
      <alignment horizontal="center" vertical="center"/>
    </xf>
    <xf numFmtId="0" fontId="19" fillId="0" borderId="2" xfId="0" applyFont="1" applyBorder="1" applyAlignment="1">
      <alignment horizontal="center" vertical="center"/>
    </xf>
    <xf numFmtId="14" fontId="19" fillId="8" borderId="2" xfId="0" applyNumberFormat="1" applyFont="1" applyFill="1" applyBorder="1" applyAlignment="1">
      <alignment horizontal="center" vertical="center"/>
    </xf>
    <xf numFmtId="0" fontId="19" fillId="7" borderId="2" xfId="0" applyFont="1" applyFill="1" applyBorder="1" applyAlignment="1">
      <alignment horizontal="center" vertical="center"/>
    </xf>
    <xf numFmtId="0" fontId="0" fillId="0" borderId="0" xfId="0" applyAlignment="1">
      <alignment vertical="center"/>
    </xf>
    <xf numFmtId="0" fontId="18" fillId="3" borderId="0" xfId="0" applyFont="1" applyFill="1" applyAlignment="1">
      <alignment horizontal="center" vertical="center"/>
    </xf>
    <xf numFmtId="0" fontId="0" fillId="0" borderId="0" xfId="0" applyAlignment="1">
      <alignment horizontal="center" vertical="center" wrapText="1"/>
    </xf>
    <xf numFmtId="0" fontId="18" fillId="3" borderId="3"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5" xfId="0" applyFont="1" applyFill="1" applyBorder="1" applyAlignment="1">
      <alignment horizontal="center" vertical="center" wrapText="1"/>
    </xf>
    <xf numFmtId="0" fontId="0" fillId="0" borderId="6" xfId="0" applyBorder="1" applyAlignment="1">
      <alignment horizontal="center" vertical="center"/>
    </xf>
    <xf numFmtId="0" fontId="0" fillId="0" borderId="7" xfId="0" applyBorder="1" applyAlignment="1">
      <alignment horizontal="center" vertical="center"/>
    </xf>
    <xf numFmtId="0" fontId="0" fillId="0" borderId="7" xfId="0" applyBorder="1" applyAlignment="1">
      <alignment horizontal="left" vertical="center"/>
    </xf>
    <xf numFmtId="43" fontId="15" fillId="0" borderId="8" xfId="8" applyFont="1" applyBorder="1" applyAlignment="1">
      <alignment horizontal="center" vertical="center"/>
    </xf>
    <xf numFmtId="0" fontId="0" fillId="0" borderId="9" xfId="0" applyBorder="1" applyAlignment="1">
      <alignment horizontal="center" vertical="center"/>
    </xf>
    <xf numFmtId="0" fontId="0" fillId="0" borderId="10" xfId="0" applyBorder="1" applyAlignment="1">
      <alignment vertical="center"/>
    </xf>
    <xf numFmtId="0" fontId="0" fillId="0" borderId="11" xfId="0" applyBorder="1" applyAlignment="1">
      <alignment vertical="center"/>
    </xf>
    <xf numFmtId="43" fontId="15" fillId="0" borderId="0" xfId="8" applyFont="1" applyAlignment="1">
      <alignment vertical="center"/>
    </xf>
    <xf numFmtId="43" fontId="18" fillId="3" borderId="4" xfId="8" applyFont="1" applyFill="1" applyBorder="1" applyAlignment="1">
      <alignment horizontal="center" vertical="center" wrapText="1"/>
    </xf>
    <xf numFmtId="43" fontId="15" fillId="0" borderId="7" xfId="8" applyFont="1" applyBorder="1" applyAlignment="1">
      <alignment horizontal="center" vertical="center"/>
    </xf>
    <xf numFmtId="43" fontId="15" fillId="0" borderId="8" xfId="8" applyFont="1" applyBorder="1" applyAlignment="1">
      <alignment horizontal="left" vertical="center"/>
    </xf>
    <xf numFmtId="43" fontId="15" fillId="0" borderId="6" xfId="8" applyFont="1" applyBorder="1" applyAlignment="1">
      <alignment horizontal="center" vertical="center"/>
    </xf>
    <xf numFmtId="172" fontId="15" fillId="0" borderId="7" xfId="8" applyNumberFormat="1" applyFont="1" applyBorder="1" applyAlignment="1">
      <alignment horizontal="center" vertical="center"/>
    </xf>
    <xf numFmtId="0" fontId="0" fillId="0" borderId="11" xfId="0" applyBorder="1" applyAlignment="1">
      <alignment horizontal="center" vertical="center"/>
    </xf>
    <xf numFmtId="0" fontId="18" fillId="3" borderId="12"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18" fillId="3" borderId="14" xfId="0" applyFont="1" applyFill="1" applyBorder="1" applyAlignment="1">
      <alignment horizontal="center" vertical="center" wrapText="1"/>
    </xf>
    <xf numFmtId="0" fontId="33" fillId="0" borderId="15" xfId="0" applyFont="1" applyBorder="1" applyAlignment="1">
      <alignment vertical="center"/>
    </xf>
    <xf numFmtId="0" fontId="33" fillId="0" borderId="15" xfId="0" applyFont="1" applyBorder="1" applyAlignment="1">
      <alignment horizontal="center" vertical="center"/>
    </xf>
    <xf numFmtId="43" fontId="33" fillId="0" borderId="15" xfId="8" applyFont="1" applyBorder="1" applyAlignment="1">
      <alignment vertical="center"/>
    </xf>
    <xf numFmtId="0" fontId="34" fillId="0" borderId="0" xfId="0" applyFont="1" applyAlignment="1">
      <alignment horizontal="right" vertical="center"/>
    </xf>
    <xf numFmtId="0" fontId="34" fillId="0" borderId="0" xfId="0" applyFont="1" applyAlignment="1">
      <alignment horizontal="center" vertical="center"/>
    </xf>
    <xf numFmtId="43" fontId="34" fillId="0" borderId="0" xfId="0" applyNumberFormat="1" applyFont="1" applyAlignment="1">
      <alignment vertical="center"/>
    </xf>
    <xf numFmtId="0" fontId="35" fillId="0" borderId="0" xfId="0" applyFont="1" applyAlignment="1">
      <alignment vertical="center"/>
    </xf>
    <xf numFmtId="43" fontId="15" fillId="0" borderId="0" xfId="8" applyFont="1" applyAlignment="1">
      <alignment horizontal="center" vertical="center"/>
    </xf>
    <xf numFmtId="0" fontId="26" fillId="0" borderId="0" xfId="0" applyFont="1" applyAlignment="1">
      <alignment horizontal="center" vertical="center"/>
    </xf>
    <xf numFmtId="43" fontId="26" fillId="0" borderId="0" xfId="8" applyFont="1" applyAlignment="1">
      <alignment horizontal="center" vertical="center"/>
    </xf>
    <xf numFmtId="9" fontId="15" fillId="0" borderId="0" xfId="7" applyFont="1" applyAlignment="1">
      <alignment horizontal="center" vertical="center"/>
    </xf>
    <xf numFmtId="0" fontId="0" fillId="0" borderId="16" xfId="0" applyBorder="1" applyAlignment="1">
      <alignment vertical="center"/>
    </xf>
    <xf numFmtId="0" fontId="0" fillId="0" borderId="16" xfId="0" applyBorder="1" applyAlignment="1">
      <alignment horizontal="center" vertical="center"/>
    </xf>
    <xf numFmtId="43" fontId="15" fillId="0" borderId="16" xfId="8" applyFont="1" applyBorder="1" applyAlignment="1">
      <alignment horizontal="center" vertical="center"/>
    </xf>
    <xf numFmtId="0" fontId="0" fillId="0" borderId="0" xfId="0" pivotButton="1"/>
    <xf numFmtId="166" fontId="19" fillId="0" borderId="0" xfId="0" applyNumberFormat="1" applyFont="1" applyAlignment="1">
      <alignment horizontal="center"/>
    </xf>
    <xf numFmtId="0" fontId="18" fillId="3" borderId="17" xfId="0" applyFont="1" applyFill="1" applyBorder="1" applyAlignment="1">
      <alignment horizontal="center" vertical="center" wrapText="1"/>
    </xf>
    <xf numFmtId="0" fontId="33" fillId="0" borderId="18" xfId="0" applyFont="1" applyBorder="1" applyAlignment="1">
      <alignment vertical="center"/>
    </xf>
    <xf numFmtId="0" fontId="33" fillId="0" borderId="18" xfId="0" applyFont="1" applyBorder="1" applyAlignment="1">
      <alignment horizontal="center" vertical="center"/>
    </xf>
    <xf numFmtId="173" fontId="26" fillId="5" borderId="2" xfId="0" applyNumberFormat="1" applyFont="1" applyFill="1" applyBorder="1" applyAlignment="1">
      <alignment vertical="center"/>
    </xf>
    <xf numFmtId="173" fontId="26" fillId="5" borderId="0" xfId="0" applyNumberFormat="1" applyFont="1" applyFill="1" applyAlignment="1">
      <alignment vertical="center"/>
    </xf>
    <xf numFmtId="0" fontId="15" fillId="0" borderId="8" xfId="8" applyNumberFormat="1" applyFont="1" applyBorder="1" applyAlignment="1">
      <alignment horizontal="center" vertical="center"/>
    </xf>
    <xf numFmtId="0" fontId="15" fillId="0" borderId="19" xfId="8" applyNumberFormat="1" applyFont="1" applyBorder="1" applyAlignment="1">
      <alignment horizontal="center" vertical="center"/>
    </xf>
    <xf numFmtId="9" fontId="15" fillId="0" borderId="0" xfId="8" applyNumberFormat="1" applyFont="1" applyAlignment="1">
      <alignment horizontal="center" vertical="center"/>
    </xf>
    <xf numFmtId="0" fontId="18" fillId="5" borderId="4" xfId="0" applyFont="1" applyFill="1" applyBorder="1" applyAlignment="1">
      <alignment horizontal="center" vertical="center" wrapText="1"/>
    </xf>
    <xf numFmtId="0" fontId="18" fillId="12" borderId="4" xfId="0" applyFont="1" applyFill="1" applyBorder="1" applyAlignment="1">
      <alignment horizontal="center" vertical="center" wrapText="1"/>
    </xf>
    <xf numFmtId="0" fontId="35" fillId="0" borderId="0" xfId="0" applyFont="1"/>
    <xf numFmtId="0" fontId="18" fillId="3" borderId="20" xfId="0" applyFont="1" applyFill="1" applyBorder="1" applyAlignment="1">
      <alignment horizontal="center" vertical="center" wrapText="1"/>
    </xf>
    <xf numFmtId="0" fontId="18" fillId="3" borderId="21" xfId="0" applyFont="1" applyFill="1" applyBorder="1" applyAlignment="1">
      <alignment horizontal="center" vertical="center" wrapText="1"/>
    </xf>
    <xf numFmtId="0" fontId="18" fillId="3" borderId="22" xfId="0" applyFont="1" applyFill="1" applyBorder="1" applyAlignment="1">
      <alignment horizontal="center" vertical="center" wrapText="1"/>
    </xf>
    <xf numFmtId="43" fontId="0" fillId="0" borderId="0" xfId="0" applyNumberFormat="1" applyAlignment="1">
      <alignment vertical="center"/>
    </xf>
    <xf numFmtId="0" fontId="0" fillId="0" borderId="16" xfId="0" applyBorder="1"/>
    <xf numFmtId="43" fontId="15" fillId="0" borderId="16" xfId="8" applyFont="1" applyBorder="1" applyAlignment="1">
      <alignment vertical="center"/>
    </xf>
    <xf numFmtId="43" fontId="0" fillId="0" borderId="16" xfId="0" applyNumberFormat="1" applyBorder="1" applyAlignment="1">
      <alignment vertical="center"/>
    </xf>
    <xf numFmtId="43" fontId="33" fillId="0" borderId="18" xfId="0" applyNumberFormat="1" applyFont="1" applyBorder="1" applyAlignment="1">
      <alignment vertical="center"/>
    </xf>
    <xf numFmtId="166" fontId="19" fillId="0" borderId="7" xfId="0" applyNumberFormat="1" applyFont="1" applyBorder="1" applyAlignment="1">
      <alignment horizontal="center" vertical="center"/>
    </xf>
    <xf numFmtId="0" fontId="26" fillId="0" borderId="0" xfId="0" quotePrefix="1" applyFont="1" applyAlignment="1">
      <alignment vertical="center"/>
    </xf>
    <xf numFmtId="0" fontId="18" fillId="12" borderId="5" xfId="0" applyFont="1" applyFill="1" applyBorder="1" applyAlignment="1">
      <alignment horizontal="center" vertical="center" wrapText="1"/>
    </xf>
    <xf numFmtId="43" fontId="15" fillId="0" borderId="19" xfId="8" applyFont="1" applyBorder="1" applyAlignment="1">
      <alignment horizontal="center" vertical="center"/>
    </xf>
    <xf numFmtId="0" fontId="0" fillId="0" borderId="9" xfId="0" applyBorder="1" applyAlignment="1">
      <alignment vertical="center"/>
    </xf>
    <xf numFmtId="0" fontId="18" fillId="5" borderId="3" xfId="0" applyFont="1" applyFill="1" applyBorder="1" applyAlignment="1">
      <alignment horizontal="center" vertical="center" wrapText="1"/>
    </xf>
    <xf numFmtId="0" fontId="0" fillId="5" borderId="7" xfId="0" applyFill="1" applyBorder="1" applyAlignment="1">
      <alignment horizontal="center" vertical="center"/>
    </xf>
    <xf numFmtId="0" fontId="18" fillId="3" borderId="5" xfId="0" applyFont="1" applyFill="1" applyBorder="1" applyAlignment="1">
      <alignment horizontal="left" vertical="center"/>
    </xf>
    <xf numFmtId="0" fontId="0" fillId="0" borderId="19" xfId="0" applyBorder="1" applyAlignment="1">
      <alignment horizontal="center" vertical="center"/>
    </xf>
    <xf numFmtId="0" fontId="18" fillId="4" borderId="3" xfId="0" applyFont="1" applyFill="1" applyBorder="1" applyAlignment="1">
      <alignment horizontal="center" vertical="center" wrapText="1"/>
    </xf>
    <xf numFmtId="0" fontId="0" fillId="5" borderId="19" xfId="0" applyFill="1" applyBorder="1" applyAlignment="1">
      <alignment horizontal="center" vertical="center"/>
    </xf>
    <xf numFmtId="0" fontId="0" fillId="0" borderId="23" xfId="0" applyBorder="1" applyAlignment="1">
      <alignment horizontal="center" vertical="center"/>
    </xf>
    <xf numFmtId="0" fontId="0" fillId="0" borderId="24" xfId="0" applyBorder="1" applyAlignment="1">
      <alignment horizontal="center" vertical="center"/>
    </xf>
    <xf numFmtId="43" fontId="15" fillId="0" borderId="25" xfId="8" applyFont="1" applyBorder="1" applyAlignment="1">
      <alignment horizontal="center" vertical="center"/>
    </xf>
    <xf numFmtId="43" fontId="15" fillId="0" borderId="24" xfId="8" applyFont="1" applyBorder="1" applyAlignment="1">
      <alignment horizontal="center" vertical="center"/>
    </xf>
    <xf numFmtId="0" fontId="0" fillId="0" borderId="26" xfId="0" applyBorder="1" applyAlignment="1">
      <alignment horizontal="center" vertical="center"/>
    </xf>
    <xf numFmtId="43" fontId="15" fillId="0" borderId="25" xfId="8" applyFont="1" applyBorder="1" applyAlignment="1">
      <alignment horizontal="left" vertical="center"/>
    </xf>
    <xf numFmtId="172" fontId="15" fillId="0" borderId="25" xfId="8" applyNumberFormat="1" applyFont="1" applyBorder="1" applyAlignment="1">
      <alignment horizontal="center" vertical="center"/>
    </xf>
    <xf numFmtId="43" fontId="15" fillId="0" borderId="8" xfId="8" applyFont="1" applyBorder="1" applyAlignment="1">
      <alignment horizontal="center" vertical="center" wrapText="1"/>
    </xf>
    <xf numFmtId="43" fontId="1" fillId="0" borderId="0" xfId="8" applyFont="1" applyFill="1"/>
    <xf numFmtId="43" fontId="27" fillId="0" borderId="0" xfId="8" applyFont="1"/>
    <xf numFmtId="43" fontId="15" fillId="0" borderId="0" xfId="8" applyFont="1" applyBorder="1" applyAlignment="1">
      <alignment horizontal="center" vertical="center"/>
    </xf>
    <xf numFmtId="165" fontId="24" fillId="6" borderId="1" xfId="2" applyFont="1" applyFill="1" applyBorder="1" applyAlignment="1">
      <alignment horizontal="center" vertical="center" wrapText="1"/>
    </xf>
    <xf numFmtId="165" fontId="19" fillId="0" borderId="29" xfId="2" applyFont="1" applyBorder="1" applyAlignment="1">
      <alignment horizontal="center" vertical="center" wrapText="1"/>
    </xf>
    <xf numFmtId="165" fontId="19" fillId="7" borderId="29" xfId="2" applyFont="1" applyFill="1" applyBorder="1" applyAlignment="1">
      <alignment horizontal="center" vertical="center" wrapText="1"/>
    </xf>
    <xf numFmtId="165" fontId="19" fillId="0" borderId="30" xfId="2" applyFont="1" applyBorder="1" applyAlignment="1">
      <alignment horizontal="center" vertical="center" wrapText="1"/>
    </xf>
    <xf numFmtId="165" fontId="19" fillId="7" borderId="35" xfId="2" applyFont="1" applyFill="1" applyBorder="1" applyAlignment="1">
      <alignment horizontal="center" vertical="center" wrapText="1"/>
    </xf>
    <xf numFmtId="173" fontId="26" fillId="5" borderId="0" xfId="0" applyNumberFormat="1" applyFont="1" applyFill="1"/>
    <xf numFmtId="165" fontId="26" fillId="5" borderId="0" xfId="0" applyNumberFormat="1" applyFont="1" applyFill="1"/>
    <xf numFmtId="0" fontId="25" fillId="0" borderId="33" xfId="0" applyFont="1" applyBorder="1" applyAlignment="1">
      <alignment horizontal="center" vertical="center" wrapText="1"/>
    </xf>
    <xf numFmtId="14" fontId="25" fillId="0" borderId="33" xfId="0" applyNumberFormat="1" applyFont="1" applyBorder="1" applyAlignment="1">
      <alignment horizontal="center" vertical="center" wrapText="1"/>
    </xf>
    <xf numFmtId="0" fontId="25" fillId="0" borderId="36" xfId="0" applyFont="1" applyBorder="1" applyAlignment="1">
      <alignment horizontal="center" vertical="center" wrapText="1"/>
    </xf>
    <xf numFmtId="0" fontId="25" fillId="0" borderId="37" xfId="0" applyFont="1" applyBorder="1" applyAlignment="1">
      <alignment horizontal="center" vertical="center" wrapText="1"/>
    </xf>
    <xf numFmtId="165" fontId="19" fillId="0" borderId="33" xfId="2" applyFont="1" applyBorder="1" applyAlignment="1">
      <alignment horizontal="center" vertical="center" wrapText="1"/>
    </xf>
    <xf numFmtId="0" fontId="19" fillId="0" borderId="33" xfId="0" applyFont="1" applyBorder="1" applyAlignment="1">
      <alignment horizontal="center" vertical="center" wrapText="1"/>
    </xf>
    <xf numFmtId="0" fontId="19" fillId="0" borderId="37" xfId="0" applyFont="1" applyBorder="1" applyAlignment="1">
      <alignment horizontal="center" vertical="center" wrapText="1"/>
    </xf>
    <xf numFmtId="0" fontId="25" fillId="8" borderId="29" xfId="0" applyFont="1" applyFill="1" applyBorder="1" applyAlignment="1">
      <alignment horizontal="center" vertical="center" wrapText="1"/>
    </xf>
    <xf numFmtId="14" fontId="25" fillId="8" borderId="30" xfId="0" applyNumberFormat="1" applyFont="1" applyFill="1" applyBorder="1" applyAlignment="1">
      <alignment horizontal="center" vertical="center" wrapText="1"/>
    </xf>
    <xf numFmtId="0" fontId="19" fillId="8" borderId="29" xfId="0" applyFont="1" applyFill="1" applyBorder="1" applyAlignment="1">
      <alignment horizontal="center" vertical="center" wrapText="1"/>
    </xf>
    <xf numFmtId="165" fontId="19" fillId="8" borderId="29" xfId="2" applyFont="1" applyFill="1" applyBorder="1" applyAlignment="1">
      <alignment horizontal="center" vertical="center" wrapText="1"/>
    </xf>
    <xf numFmtId="14" fontId="25" fillId="8" borderId="29" xfId="0" applyNumberFormat="1" applyFont="1" applyFill="1" applyBorder="1" applyAlignment="1">
      <alignment horizontal="center" vertical="center" wrapText="1"/>
    </xf>
    <xf numFmtId="165" fontId="21" fillId="8" borderId="29" xfId="2" applyFont="1" applyFill="1" applyBorder="1" applyAlignment="1">
      <alignment horizontal="center" vertical="center" wrapText="1"/>
    </xf>
    <xf numFmtId="0" fontId="19" fillId="8" borderId="30" xfId="0" applyFont="1" applyFill="1" applyBorder="1" applyAlignment="1">
      <alignment horizontal="center" vertical="center" wrapText="1"/>
    </xf>
    <xf numFmtId="0" fontId="25" fillId="8" borderId="30" xfId="0" applyFont="1" applyFill="1" applyBorder="1" applyAlignment="1">
      <alignment horizontal="center" vertical="center" wrapText="1"/>
    </xf>
    <xf numFmtId="173" fontId="19" fillId="8" borderId="29" xfId="0" applyNumberFormat="1" applyFont="1" applyFill="1" applyBorder="1" applyAlignment="1">
      <alignment horizontal="center" vertical="center" wrapText="1"/>
    </xf>
    <xf numFmtId="165" fontId="21" fillId="10" borderId="29" xfId="2" applyFont="1" applyFill="1" applyBorder="1" applyAlignment="1">
      <alignment horizontal="center" vertical="center" wrapText="1"/>
    </xf>
    <xf numFmtId="165" fontId="19" fillId="0" borderId="29" xfId="2" applyFont="1" applyFill="1" applyBorder="1" applyAlignment="1">
      <alignment horizontal="center" vertical="center" wrapText="1"/>
    </xf>
    <xf numFmtId="165" fontId="19" fillId="0" borderId="30" xfId="2" applyFont="1" applyFill="1" applyBorder="1" applyAlignment="1">
      <alignment horizontal="center" vertical="center" wrapText="1"/>
    </xf>
    <xf numFmtId="0" fontId="19" fillId="0" borderId="32" xfId="0" applyFont="1" applyBorder="1" applyAlignment="1">
      <alignment horizontal="center" vertical="center" wrapText="1"/>
    </xf>
    <xf numFmtId="14" fontId="19" fillId="0" borderId="29" xfId="0" applyNumberFormat="1" applyFont="1" applyBorder="1" applyAlignment="1">
      <alignment horizontal="center" vertical="center" wrapText="1"/>
    </xf>
    <xf numFmtId="173" fontId="2" fillId="0" borderId="29" xfId="0" applyNumberFormat="1" applyFont="1" applyBorder="1" applyAlignment="1">
      <alignment horizontal="center" vertical="center"/>
    </xf>
    <xf numFmtId="165" fontId="21" fillId="0" borderId="29" xfId="2" applyFont="1" applyFill="1" applyBorder="1" applyAlignment="1">
      <alignment horizontal="center" vertical="center" wrapText="1"/>
    </xf>
    <xf numFmtId="49" fontId="24" fillId="6" borderId="27" xfId="0" applyNumberFormat="1" applyFont="1" applyFill="1" applyBorder="1" applyAlignment="1">
      <alignment horizontal="center" vertical="center" wrapText="1"/>
    </xf>
    <xf numFmtId="165" fontId="0" fillId="0" borderId="0" xfId="0" applyNumberFormat="1"/>
    <xf numFmtId="0" fontId="36" fillId="7" borderId="2" xfId="0" applyFont="1" applyFill="1" applyBorder="1" applyAlignment="1">
      <alignment horizontal="center" vertical="center" wrapText="1"/>
    </xf>
    <xf numFmtId="0" fontId="36" fillId="7" borderId="2" xfId="5" applyFont="1" applyFill="1" applyBorder="1" applyAlignment="1">
      <alignment horizontal="center" vertical="center" wrapText="1"/>
    </xf>
    <xf numFmtId="1" fontId="36" fillId="7" borderId="2" xfId="5" applyNumberFormat="1" applyFont="1" applyFill="1" applyBorder="1" applyAlignment="1">
      <alignment horizontal="center" vertical="center" wrapText="1"/>
    </xf>
    <xf numFmtId="4" fontId="36" fillId="7" borderId="2" xfId="5" applyNumberFormat="1" applyFont="1" applyFill="1" applyBorder="1" applyAlignment="1">
      <alignment horizontal="center" vertical="center" wrapText="1"/>
    </xf>
    <xf numFmtId="0" fontId="36" fillId="7" borderId="28" xfId="5" applyFont="1" applyFill="1" applyBorder="1" applyAlignment="1">
      <alignment horizontal="center" vertical="center" wrapText="1"/>
    </xf>
    <xf numFmtId="0" fontId="37" fillId="7" borderId="2" xfId="0" applyFont="1" applyFill="1" applyBorder="1" applyAlignment="1">
      <alignment horizontal="center" vertical="center" wrapText="1"/>
    </xf>
    <xf numFmtId="0" fontId="38" fillId="7" borderId="2" xfId="1" applyFont="1" applyFill="1" applyBorder="1" applyAlignment="1" applyProtection="1">
      <alignment horizontal="center" vertical="center" wrapText="1"/>
    </xf>
    <xf numFmtId="14" fontId="37" fillId="7" borderId="2" xfId="0" applyNumberFormat="1" applyFont="1" applyFill="1" applyBorder="1" applyAlignment="1">
      <alignment horizontal="center" vertical="center" wrapText="1"/>
    </xf>
    <xf numFmtId="164" fontId="37" fillId="7" borderId="2" xfId="0" applyNumberFormat="1" applyFont="1" applyFill="1" applyBorder="1" applyAlignment="1">
      <alignment horizontal="center" vertical="center" wrapText="1"/>
    </xf>
    <xf numFmtId="0" fontId="37" fillId="7" borderId="28" xfId="0" applyFont="1" applyFill="1" applyBorder="1" applyAlignment="1">
      <alignment horizontal="center" vertical="center" wrapText="1"/>
    </xf>
    <xf numFmtId="0" fontId="37" fillId="7" borderId="2" xfId="5" applyFont="1" applyFill="1" applyBorder="1" applyAlignment="1">
      <alignment horizontal="center" vertical="center" wrapText="1"/>
    </xf>
    <xf numFmtId="165" fontId="39" fillId="7" borderId="2" xfId="4" applyFont="1" applyFill="1" applyBorder="1" applyAlignment="1">
      <alignment horizontal="center" vertical="center"/>
    </xf>
    <xf numFmtId="0" fontId="40" fillId="7" borderId="2" xfId="1" applyFont="1" applyFill="1" applyBorder="1" applyAlignment="1" applyProtection="1">
      <alignment horizontal="center" vertical="center" wrapText="1"/>
    </xf>
    <xf numFmtId="3" fontId="38" fillId="7" borderId="2" xfId="1" applyNumberFormat="1" applyFont="1" applyFill="1" applyBorder="1" applyAlignment="1" applyProtection="1">
      <alignment horizontal="center" vertical="center" wrapText="1"/>
    </xf>
    <xf numFmtId="174" fontId="37" fillId="7" borderId="2" xfId="0" applyNumberFormat="1" applyFont="1" applyFill="1" applyBorder="1" applyAlignment="1">
      <alignment horizontal="center" vertical="center" wrapText="1"/>
    </xf>
    <xf numFmtId="165" fontId="39" fillId="7" borderId="2" xfId="2" applyFont="1" applyFill="1" applyBorder="1" applyAlignment="1">
      <alignment horizontal="center" vertical="center"/>
    </xf>
    <xf numFmtId="0" fontId="41" fillId="7" borderId="2" xfId="1" applyFont="1" applyFill="1" applyBorder="1" applyAlignment="1" applyProtection="1">
      <alignment horizontal="center" vertical="center" wrapText="1"/>
    </xf>
    <xf numFmtId="0" fontId="0" fillId="0" borderId="7" xfId="0" applyBorder="1" applyAlignment="1">
      <alignment horizontal="center"/>
    </xf>
    <xf numFmtId="0" fontId="0" fillId="0" borderId="8" xfId="0" applyBorder="1" applyAlignment="1">
      <alignment horizontal="center"/>
    </xf>
    <xf numFmtId="0" fontId="0" fillId="0" borderId="10" xfId="0" applyBorder="1" applyAlignment="1">
      <alignment horizontal="center" vertical="center"/>
    </xf>
    <xf numFmtId="0" fontId="0" fillId="0" borderId="10" xfId="0" applyBorder="1" applyAlignment="1">
      <alignment horizontal="center"/>
    </xf>
    <xf numFmtId="0" fontId="0" fillId="0" borderId="11" xfId="0" applyBorder="1" applyAlignment="1">
      <alignment horizontal="center"/>
    </xf>
    <xf numFmtId="43" fontId="15" fillId="0" borderId="10" xfId="8" applyFont="1" applyBorder="1" applyAlignment="1">
      <alignment horizontal="center" vertical="center"/>
    </xf>
    <xf numFmtId="0" fontId="0" fillId="0" borderId="0" xfId="0" applyAlignment="1">
      <alignment vertical="center" wrapText="1"/>
    </xf>
    <xf numFmtId="43" fontId="15" fillId="0" borderId="8" xfId="8" applyFont="1" applyBorder="1" applyAlignment="1">
      <alignment horizontal="left" vertical="center" wrapText="1"/>
    </xf>
    <xf numFmtId="43" fontId="15" fillId="0" borderId="25" xfId="8" applyFont="1" applyBorder="1" applyAlignment="1">
      <alignment horizontal="center" vertical="center" wrapText="1"/>
    </xf>
    <xf numFmtId="43" fontId="15" fillId="0" borderId="25" xfId="8" applyFont="1" applyBorder="1" applyAlignment="1">
      <alignment horizontal="left" vertical="center" wrapText="1"/>
    </xf>
    <xf numFmtId="0" fontId="0" fillId="0" borderId="10" xfId="0" applyBorder="1" applyAlignment="1">
      <alignment vertical="center" wrapText="1"/>
    </xf>
    <xf numFmtId="0" fontId="0" fillId="0" borderId="7" xfId="0" applyBorder="1" applyAlignment="1">
      <alignment horizontal="left" vertical="center" wrapText="1"/>
    </xf>
    <xf numFmtId="0" fontId="0" fillId="0" borderId="26" xfId="0" applyBorder="1" applyAlignment="1">
      <alignment horizontal="left" vertical="center" wrapText="1"/>
    </xf>
    <xf numFmtId="0" fontId="42" fillId="0" borderId="0" xfId="0" applyFont="1"/>
    <xf numFmtId="166" fontId="19" fillId="0" borderId="7" xfId="0" applyNumberFormat="1" applyFont="1" applyBorder="1" applyAlignment="1">
      <alignment horizontal="center" vertical="center" wrapText="1"/>
    </xf>
    <xf numFmtId="166" fontId="19" fillId="0" borderId="26" xfId="0" applyNumberFormat="1" applyFont="1" applyBorder="1" applyAlignment="1">
      <alignment horizontal="center" vertical="center" wrapText="1"/>
    </xf>
    <xf numFmtId="0" fontId="0" fillId="0" borderId="7" xfId="0" applyBorder="1" applyAlignment="1">
      <alignment horizontal="center" vertical="center" wrapText="1"/>
    </xf>
    <xf numFmtId="0" fontId="0" fillId="0" borderId="26" xfId="0" applyBorder="1" applyAlignment="1">
      <alignment horizontal="center" vertical="center" wrapText="1"/>
    </xf>
    <xf numFmtId="0" fontId="33" fillId="0" borderId="16" xfId="0" applyFont="1" applyBorder="1" applyAlignment="1">
      <alignment vertical="center"/>
    </xf>
    <xf numFmtId="0" fontId="33" fillId="0" borderId="16" xfId="0" applyFont="1" applyBorder="1" applyAlignment="1">
      <alignment horizontal="center" vertical="center"/>
    </xf>
    <xf numFmtId="43" fontId="33" fillId="0" borderId="16" xfId="8" applyFont="1" applyBorder="1" applyAlignment="1">
      <alignment horizontal="center" vertical="center"/>
    </xf>
    <xf numFmtId="0" fontId="0" fillId="5" borderId="0" xfId="0" applyFill="1" applyAlignment="1">
      <alignment vertical="center"/>
    </xf>
    <xf numFmtId="0" fontId="0" fillId="5" borderId="6" xfId="0" applyFill="1" applyBorder="1" applyAlignment="1">
      <alignment horizontal="center" vertical="center"/>
    </xf>
    <xf numFmtId="43" fontId="15" fillId="5" borderId="19" xfId="8" applyFont="1" applyFill="1" applyBorder="1" applyAlignment="1">
      <alignment horizontal="center" vertical="center"/>
    </xf>
    <xf numFmtId="0" fontId="0" fillId="5" borderId="7" xfId="0" applyFill="1" applyBorder="1" applyAlignment="1">
      <alignment horizontal="left" vertical="center"/>
    </xf>
    <xf numFmtId="166" fontId="19" fillId="5" borderId="7" xfId="0" applyNumberFormat="1" applyFont="1" applyFill="1" applyBorder="1" applyAlignment="1">
      <alignment horizontal="center" vertical="center"/>
    </xf>
    <xf numFmtId="43" fontId="15" fillId="5" borderId="8" xfId="8" applyFont="1" applyFill="1" applyBorder="1" applyAlignment="1">
      <alignment horizontal="center" vertical="center"/>
    </xf>
    <xf numFmtId="43" fontId="15" fillId="5" borderId="8" xfId="8" applyFont="1" applyFill="1" applyBorder="1" applyAlignment="1">
      <alignment horizontal="left" vertical="center"/>
    </xf>
    <xf numFmtId="43" fontId="15" fillId="5" borderId="6" xfId="8" applyFont="1" applyFill="1" applyBorder="1" applyAlignment="1">
      <alignment horizontal="center" vertical="center"/>
    </xf>
    <xf numFmtId="172" fontId="15" fillId="5" borderId="7" xfId="8" applyNumberFormat="1" applyFont="1" applyFill="1" applyBorder="1" applyAlignment="1">
      <alignment horizontal="center" vertical="center"/>
    </xf>
    <xf numFmtId="43" fontId="15" fillId="5" borderId="7" xfId="8" applyFont="1" applyFill="1" applyBorder="1" applyAlignment="1">
      <alignment horizontal="center" vertical="center"/>
    </xf>
    <xf numFmtId="43" fontId="0" fillId="5" borderId="0" xfId="0" applyNumberFormat="1" applyFill="1"/>
    <xf numFmtId="43" fontId="27" fillId="5" borderId="0" xfId="0" applyNumberFormat="1" applyFont="1" applyFill="1"/>
    <xf numFmtId="43" fontId="27" fillId="13" borderId="0" xfId="0" applyNumberFormat="1" applyFont="1" applyFill="1"/>
    <xf numFmtId="43" fontId="0" fillId="14" borderId="0" xfId="0" applyNumberFormat="1" applyFill="1"/>
    <xf numFmtId="43" fontId="22" fillId="0" borderId="0" xfId="0" applyNumberFormat="1" applyFont="1"/>
    <xf numFmtId="49" fontId="20" fillId="4" borderId="0" xfId="0" applyNumberFormat="1" applyFont="1" applyFill="1"/>
    <xf numFmtId="43" fontId="15" fillId="0" borderId="0" xfId="8" applyFont="1" applyAlignment="1">
      <alignment horizontal="right"/>
    </xf>
    <xf numFmtId="49" fontId="16" fillId="0" borderId="0" xfId="1" applyNumberFormat="1" applyFill="1"/>
    <xf numFmtId="49" fontId="16" fillId="0" borderId="0" xfId="1" applyNumberFormat="1"/>
    <xf numFmtId="43" fontId="22" fillId="13" borderId="0" xfId="0" applyNumberFormat="1" applyFont="1" applyFill="1"/>
    <xf numFmtId="43" fontId="15" fillId="0" borderId="19" xfId="8" applyFont="1" applyFill="1" applyBorder="1" applyAlignment="1">
      <alignment horizontal="center" vertical="center"/>
    </xf>
    <xf numFmtId="43" fontId="15" fillId="0" borderId="8" xfId="8" applyFont="1" applyFill="1" applyBorder="1" applyAlignment="1">
      <alignment horizontal="center" vertical="center"/>
    </xf>
    <xf numFmtId="43" fontId="15" fillId="0" borderId="8" xfId="8" applyFont="1" applyFill="1" applyBorder="1" applyAlignment="1">
      <alignment horizontal="left" vertical="center"/>
    </xf>
    <xf numFmtId="43" fontId="15" fillId="0" borderId="6" xfId="8" applyFont="1" applyFill="1" applyBorder="1" applyAlignment="1">
      <alignment horizontal="center" vertical="center"/>
    </xf>
    <xf numFmtId="167" fontId="19" fillId="0" borderId="0" xfId="0" applyNumberFormat="1" applyFont="1" applyAlignment="1">
      <alignment horizontal="left"/>
    </xf>
    <xf numFmtId="0" fontId="0" fillId="0" borderId="7" xfId="0" applyBorder="1" applyAlignment="1">
      <alignment vertical="center"/>
    </xf>
  </cellXfs>
  <cellStyles count="9">
    <cellStyle name="Hiperlink" xfId="1" builtinId="8"/>
    <cellStyle name="Moeda" xfId="2" builtinId="4"/>
    <cellStyle name="Moeda 2" xfId="3" xr:uid="{00000000-0005-0000-0000-000002000000}"/>
    <cellStyle name="Moeda 3" xfId="4" xr:uid="{00000000-0005-0000-0000-000003000000}"/>
    <cellStyle name="Neutro" xfId="5" builtinId="28"/>
    <cellStyle name="Normal" xfId="0" builtinId="0"/>
    <cellStyle name="Normal 2" xfId="6" xr:uid="{00000000-0005-0000-0000-000006000000}"/>
    <cellStyle name="Porcentagem" xfId="7" builtinId="5"/>
    <cellStyle name="Vírgula" xfId="8" builtinId="3"/>
  </cellStyles>
  <dxfs count="639">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numFmt numFmtId="166" formatCode="&quot;&quot;00&quot;.&quot;000&quot;.&quot;000&quot;/&quot;0000\-00"/>
    </dxf>
    <dxf>
      <alignment horizontal="cent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pivotCacheDefinition" Target="pivotCache/pivotCacheDefinition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Fellipe Franco" refreshedDate="45289.646141550926" createdVersion="4" refreshedVersion="4" minRefreshableVersion="3" recordCount="711" xr:uid="{00000000-000A-0000-FFFF-FFFF44000000}">
  <cacheSource type="worksheet">
    <worksheetSource ref="B2:R332" sheet="Consolidado Credores"/>
  </cacheSource>
  <cacheFields count="16">
    <cacheField name="#" numFmtId="0">
      <sharedItems containsSemiMixedTypes="0" containsString="0" containsNumber="1" containsInteger="1" minValue="1" maxValue="711"/>
    </cacheField>
    <cacheField name="OBS Meden 1" numFmtId="0">
      <sharedItems containsBlank="1"/>
    </cacheField>
    <cacheField name="OBS Meden 2" numFmtId="0">
      <sharedItems containsBlank="1"/>
    </cacheField>
    <cacheField name="OBS Meden 3" numFmtId="0">
      <sharedItems containsBlank="1"/>
    </cacheField>
    <cacheField name="Empresa" numFmtId="0">
      <sharedItems containsMixedTypes="1" containsNumber="1" containsInteger="1" minValue="0" maxValue="0" count="6">
        <s v="OSBR"/>
        <s v="OSSO"/>
        <s v="OSCN"/>
        <s v="OSSG"/>
        <n v="0"/>
        <s v="OSCN "/>
      </sharedItems>
    </cacheField>
    <cacheField name="Verificar" numFmtId="0">
      <sharedItems containsBlank="1"/>
    </cacheField>
    <cacheField name="Aba" numFmtId="0">
      <sharedItems/>
    </cacheField>
    <cacheField name="Tipo " numFmtId="0">
      <sharedItems containsBlank="1"/>
    </cacheField>
    <cacheField name="Classe" numFmtId="0">
      <sharedItems containsBlank="1" count="4">
        <s v="PARTES RELACIONADAS"/>
        <s v="CLASSE IV"/>
        <s v="CLASSE III"/>
        <m/>
      </sharedItems>
    </cacheField>
    <cacheField name="Credor" numFmtId="0">
      <sharedItems count="649">
        <s v="OSX Serviços Operacionais Ltda"/>
        <s v="OSX Leasing Group B.V."/>
        <s v="Centennial Asset Mining Fund LLC"/>
        <s v="Eike Fuhrken Batista"/>
        <s v="OSX Brasil - Porto do Açu S.A."/>
        <s v="Six Soluções Inteligentes S.A."/>
        <s v="EBX HOLDING LTDA"/>
        <s v="OSX Serviços Gerais Ltda"/>
        <s v="Integra OFFshore Ltda"/>
        <s v="PORTO DO ACU OPERACOES S.A."/>
        <s v="Instituto EBX"/>
        <s v="Avx Investimentos Ltda"/>
        <s v="OSX Procurement B.V."/>
        <s v="GSG MATAIS - LTDA"/>
        <s v="JOHNSON CONTROLS SYSTEMS E SERVICE"/>
        <s v="JOSE RICARDO REZENDE DA SILVA"/>
        <s v="NEXTEL TELECOMUNICACOES LTDA"/>
        <s v="FALCON GLOBAL BRAZIL SISTEMAS LTDA"/>
        <s v="G.A REINOSO SERVICOS DE INFORMATICA"/>
        <s v="HITECH SOLUCOES"/>
        <s v="SKY BRASIL SERVICOS LTDA"/>
        <s v="PANALPINA LTDA"/>
        <s v="FABRICA DIGITAL INFORMATI"/>
        <s v="ERM BRASIL LTDA"/>
        <s v="BANCO BTG PACTUAL SA"/>
        <s v="LAFONTE MATERIAIS DE CONSTRUCAO LTDA - EPP"/>
        <s v="MATOS CONSULT ASSOC-A E C EMPRESARIAL LTDA ME"/>
        <s v="CAMILA SARANTOPOULOS - ME"/>
        <s v="DELTA RJ CONSULTURIA DE IMÓVEIS LTDA - EPP  - CONTRATO  4800000117"/>
        <s v="RTCOM INFORMATICA E TELECOMUNICACOES EIRELI ME"/>
        <s v="CPR CENTRO DE PREVENCAO RIO LTDA ME"/>
        <s v="COPY HOUSE SERVIÇOS REPROGRAFICOS EIRELI EPP"/>
        <s v="NOVA CANAA COMERCIO DE INFORMATICA LTDA - EPP"/>
        <s v="AZZUL MEDICINA E SEGURANCA DO TRABALHO LTDA - ME"/>
        <s v="COPEMEC REPAROS NAVAIS LTDA-ME"/>
        <s v="D &amp; G ASSESSORIA DE CONTABILIDADE LTDA ME"/>
        <s v="FERNANDO DA SILVA E SOUZA - MEI"/>
        <s v="ANDREIA CAPELLATO PETT ME"/>
        <s v="WILTHON DEODATO VAZ - MEI"/>
        <s v="VIVA A VIDA AGENCIA DE VIAGEM E TURISMO EIRELI ME M "/>
        <s v="SERVICES E RENT NORTE FLUMINENSE LTDA EPP"/>
        <s v="M D RISCADO DE SOUZA ME"/>
        <s v="PROTEUS-SERVICOS LTDA - ME"/>
        <s v="GRAFICA EXPRESS LTDA- ME"/>
        <s v="ABDON INSTALAÇÃO E MANUTENÇÃO ELÉTRICA LTDA - ME"/>
        <s v="L S ANDRADE POUSADA ME"/>
        <s v="ZARTEX COMERC.E SERVICOS DE SINALIZACAO LTDAME"/>
        <s v="OPTIFIBER TELECOMUNICAÇÕES LTDA - ME"/>
        <s v="A.G. FREITAS MANHANI- MATERIAIS ELETRICOS - EPP"/>
        <s v="A B MOULIN VALENCIA - ME"/>
        <s v="RIO SHOP SERVICOS LTDA ME"/>
        <s v="EGC - ESTRATEGIA E GOVERNANCA CORPORATIVA LTDA. - EPP"/>
        <s v="ENVITEK SERVICOS AMBIENTAIS LTDA EP"/>
        <s v=" ACESSO REMOTO SERVIÇOS LTDA ME"/>
        <s v="BRACO SOCIAL SERVICOS LTDA ME"/>
        <s v="MERCURIO PARTNERS LTDA EPP"/>
        <s v="JOSE ANTONIO R DE ABREU - ME"/>
        <s v="LASTRA MINERACAO LTDA - ME"/>
        <s v="TRANSBARRA SERVICOS LTDA-ME"/>
        <s v="HSBC BANK USA, NATIONAL ASSOCIATION (NA QUALIDADE DE AGENTE ADMINISTRATIVO DO"/>
        <s v="MODEC, INC. (ALTERAÇÃO DA RAZÃO SOCIAL DE MODEC JAPAN)"/>
        <s v="NORDIC TRUSTEE ASA"/>
        <s v="BANCO BTG PACTUAL S.A CAYMAN BRANCH "/>
        <s v="KONECRANES"/>
        <s v="MW CAPITAL ASSESSORIA FINANCEIRA LTDA"/>
        <s v="RI PRISMA LTDA"/>
        <s v="RIQUENA NETO AR CONDICIONADO S.A."/>
        <s v="RSM BRASIL AUDITORES"/>
        <s v="MINISTERIO DA FAZENDA"/>
        <s v="PETROVERA DERIVADOS DE PETROLEO LTDA"/>
        <s v="POSTO UNIVERSO"/>
        <s v="ABC PISCINAS E LAZER LTDA"/>
        <s v="TRIBUNAL DE JUSTICA DO ESTADO DO RIO DE JANEIRO"/>
        <s v="TRIBUNAL DA JUSTICA DO ESTADO"/>
        <s v="LIGHT SERVICOS DE ELETRICIDADE SA"/>
        <s v="DANNEMANN SIEMSEN BIGLER &amp; IPANEMA MOREIRA"/>
        <s v="JOANA GODOY FRANCO"/>
        <s v="KAYZE COSTA FERREIRA DA SILVA"/>
        <s v="RESTAURANTE VALIENGO EIRELI"/>
        <s v="AENEJOTA FERRAMENTAS LTDA"/>
        <s v="SUPREMO TRIBUNAL FEDERAL"/>
        <s v="CONSELHO REGIONAL DE QUÍMICA"/>
        <s v="CRISTALUX ILUMINACAO LTDA"/>
        <s v="HOTAL GOYA PLAZA LTDA"/>
        <s v="IVAN RIBEIRO ZARUR"/>
        <s v="WALLACE RANDOLPH CRUZ FERREIRA"/>
        <s v="DIOGO ARAUJO DE LIMA"/>
        <s v="PAULO ESTEVES DE FRIAS VILLAR"/>
        <s v="PREFEITURA MUNICIPAL DE CAMPOS DOS GOYTACAZES"/>
        <s v=" FIDUX MANAGEMENT SERVICES GMBH"/>
        <s v=" RT LLP"/>
        <s v="CERHA HEMPEL"/>
        <s v="CORPOS DE BOMBEIROS MILITAR "/>
        <s v="ESMALTEC SA"/>
        <s v="ETHOZ GOUP LTD"/>
        <s v="EZIO MORRESI"/>
        <s v="FAN BATISTA LTDA"/>
        <s v="FILFAIRY CARE TAKERS"/>
        <s v="FINANZAMBT WIEN 3/11 SCHWECHAT GERA"/>
        <s v="FINANZAMT WLEN 1/23"/>
        <s v="FORSHIP ASIA PTE LTD"/>
        <s v="GALPETRO COMERCIO"/>
        <s v="GRID COMMUNICATIONS PTE LTD"/>
        <s v="HUGO RIBEIRO MELO"/>
        <s v="INGRAM MICRO BRASIL LTDA"/>
        <s v="INLAND REVENUE AUTHORITY"/>
        <s v="INSTITUTO NACIONAL DA PREVIDÊNCIA SOCIAL"/>
        <s v="JWO COMERCIO DE MATERIAIS"/>
        <s v="L.M. RAMOS &amp; CIA LTDA"/>
        <s v="LT MULTICOMERCIAL LTDA"/>
        <s v="LUCLEAR COM DE MATERIAIS CONTRA INC"/>
        <s v="MAPLETREE INDUSTRIAL TRUST"/>
        <s v="MCAB ENTERPRISE MANUTENCAO E ASSESSORIA DE AERONAVES LTDA"/>
        <s v="MINISTERIO DA ECONOMIA"/>
        <s v="MSPACE NEDERLAND BV"/>
        <s v="RIO DE JANEIRO - CAP - 27A VARA FEDERAL"/>
        <s v="SECRETARIA DA RECEITA FEDERAL DO BR"/>
        <s v="SEIDOR TECNOLOGIA DA INFO LTDA"/>
        <s v="SINGTEL"/>
        <s v="SP SERVICES LTD"/>
        <s v="SPA - INDUSTRIE - COMMERZ UND HANDE"/>
        <s v="SPS DO BRASIL CONSULTORIA LTDA - BH"/>
        <s v="STARHUB LTD"/>
        <s v="THB CONSULTORIA GERENCIA DE RISCOS"/>
        <s v="TRANSCACHOEIRO TRANSPORTE DE CARGAS"/>
        <s v="TRICOR SINGAPORE PTE LTD"/>
        <s v="VESCHI &amp; CIA LTDA"/>
        <s v="WIENER ZEITUNG GMBH"/>
        <s v="CBB-FARIA LIMA ADM. HOTELEIRA."/>
        <s v=" EZZE SEGUROS S.A."/>
        <s v="COMPANHIA BRASILEIRA DE SOLUÇÕES E SERVIÇOS"/>
        <s v="PORTO SEGURO"/>
        <s v="B3 BRASIL BOLSA BALCÃO"/>
        <s v="EMPLACA SERVICOS LTDA"/>
        <s v="AEROIND COMERCIAL LTDA"/>
        <s v="ITAÚ CORRETORA DE VALORES S.A."/>
        <s v="ESYWORLD SISTEMAS E INFORMATICA LTD"/>
        <s v="ATLANTICA HOTELS INTERNATIONAL"/>
        <s v="CENTRO DE ESTUDOS EM LOGISTICA"/>
        <s v="ACCIONA INFRAESTRUCTURAS S.A"/>
        <s v="MANDIC S.A"/>
        <s v="PACAEMBU SERVICOS PARALEGAIS LTDA"/>
        <s v="HOTEL JEQUITIMAR LTDA"/>
        <s v="UPS DO BRASIL REMESSAS EXPRESSAS LT"/>
        <s v="DOCUSING BRASIL SOLUCOES"/>
        <s v="KALUNGA SA"/>
        <s v="PORTO SEGURO CAPITALIZACAO S/A"/>
        <s v="CERTISIGN CERTIFICADORA"/>
        <s v="OLIVEIRA TRUST SERVICER S.A"/>
        <s v="NEOBETEL EPI"/>
        <s v="ECOIDEIAS COMERCIO"/>
        <s v="AMERICANAS SA"/>
        <s v="NVOIP PLATAFORMA TELEFONICA LTDA"/>
        <s v="PP-NY ADM DE BEM PROPRIO"/>
        <s v="VIA VAREJO - CASAS BAHIA"/>
        <s v="ECOMOVI SOLUÇÕES E SERVIÇOS EM PAGAMENTOS LTDA"/>
        <s v="PAGCRED PAGAMENTOS LTDA"/>
        <s v="MZ CONSULT SERVIÇOS E NEGOCIOS LTDA"/>
        <s v="METROPOLITAN LIFE SEGUROS E PREVIDÊNCIA PRIVADA S/A"/>
        <s v="METILIFE PLANOS ODONTOLÓGICOS LTDA "/>
        <s v="SEIDOR PROJECT SERVICES "/>
        <s v="MSS SEIDOR DO BRASIL CONSULTORIA LTDA"/>
        <s v=" NUCLEO DE INFORMACAO E COORDENACAO"/>
        <s v="SEIDOR RIO SISTEMAS LTDA"/>
        <s v="BRASFORMER BRASPEL PRODUTOS ELETRIC"/>
        <s v="MEGA PERFURACAO"/>
        <s v="MEGA BOMBAS COMERCIO E SERVIÇOS"/>
        <s v="ARQUIVEI SERVICOS ONLINE LTDA"/>
        <s v="MAGAZINE LUIZA "/>
        <s v="CATERPILLAR BRASIL LTDA"/>
        <s v="EMBRA EMBRA SERVICOS EM TECNOLOGIA LTDA"/>
        <s v="LENOVO TECNOLOGIA BRASIL LTDA"/>
        <s v="TREVO INFORMATICA COM E SERV"/>
        <s v="COMISSAO DE VALORES MOBILIARIOS"/>
        <s v="PGTI PLANEJAMENTO E GESTÃO DE TECNOLOGIA DA INFORMAÇÃO"/>
        <s v="INSTITUTO BRASILEIRO DE PETROLEO E GA"/>
        <s v="FERRACCIU E GANDRA ADVOGADOS"/>
        <s v="TOP RIO VIAGENS E TURISMO LTDA"/>
        <s v="SAO JOAO DA BARRA PREFEITURA"/>
        <s v="BKR LOPES MACHADO AUDITORES"/>
        <s v="SCANSOURCE BRASIL DISTRIBUIDORA DE TENOLOGIAS LTDA"/>
        <s v="CONSELHO REGIONAL DE ENGENHARIA ARQUITETURAE AGRONOMIA"/>
        <s v="WINDSOR ADMINISTRACAO"/>
        <s v="VINHAS E REDENSCHI ADVOGADOS"/>
        <s v="ABANI"/>
        <s v="CAIXA ECONOMICA FEDERAL"/>
        <s v="RODA VIVA LTDA"/>
        <s v="CONSELHO REGIONAL DE CONTABILIDADE"/>
        <s v="PRISCILA MARIA ALVES DOS SANTOS"/>
        <s v="NUNES FERREIRA VIANNA ARAUJO CRAMER DUARTE ADVOGADOS"/>
        <s v="TOCANTINS ADVOGADOS "/>
        <s v="TECH FLIGHT SOLUCOES AERONAUTICAS LTDA"/>
        <s v="FLAGCOLOR COMER"/>
        <s v="CARTORIO DO 15º OFICIO DE NOTAS DA COMARCA DO ESTADO DO RIO DE JANEIRO"/>
        <s v="TERRA BRASILI COMERCIO DE ALIMENTOS LTDA"/>
        <s v="SCHIMITT ADVOGADOS"/>
        <s v="REPCARD CONTROLE DE PONTO"/>
        <s v="WOLLNER COM CONFEC LTDA"/>
        <s v="REINALDO FERREIRA MOREIRA"/>
        <s v="MENDES VIANNA ADVOGADOS A"/>
        <s v="SOCIEDADE BRASILEIRA DE ENGENHARIA NAVAL"/>
        <s v="ALF SERVICOS LTDA"/>
        <s v="ESCALADA MANUTENCAO E SERVICOS"/>
        <s v="RF GESTÃO ADMINISTRATIVA LTDA"/>
        <s v="J.A. FREIRE CONSULTORIA LTDA"/>
        <s v="RIO DE JANEIRO SECRETARIA DE ESTADO"/>
        <s v="FUNDO ESTADUAL DE RECURSOS HIDRICOS"/>
        <s v="TRIBUNAL REGIONAL DO TRABALHO"/>
        <s v="RENNO PENTEADO REIS E SAMPAIO ADVOGADOS"/>
        <s v="PREFEITURA DA CIDADE DO RIO DE JANE"/>
        <s v="SUL AMERICA COMPANHIA DE SEGUROS "/>
        <s v="MEDEN CONSULTORIA EMPRESARIAL LTDA"/>
        <s v="DAUDT CASTRO E GALLOTTI OLINTO ADVOGADOS"/>
        <s v="GDL PREMIUM LED LTDA"/>
        <s v="DENOUNCEFY CANAL DE MANISFESTACAO"/>
        <s v="BAPTISTA &amp; SOUZA CONSULTORIA EMPRESARIAL"/>
        <s v="BORGES SERVIÇOS DE APOIO EMPRESARIAL LTDA"/>
        <s v="GFC - FINANCE CONSULTING LTDA"/>
        <s v="REAL PUBLICIDADE"/>
        <s v="AUTROTEC SISTEMAS ELETRONICOS LTDA"/>
        <s v="ELETROMECANICA ESTACIO LTDA"/>
        <s v="DESENTUPIDORA GUANABARA LTDA"/>
        <s v="TORK CARRETAS INDUSTRIA E COMERCIO EIRELI"/>
        <s v="MONTRYAL CONSULTORIA E TECNOLOGIA EM HIGIENE OCUPACIONAL LTDA"/>
        <s v="M.T LOCAÇOES E SERVIÇOS"/>
        <s v="ALTERDATA TECNOLOGIA EM INFORMATICA LTDA "/>
        <s v="HUB DE COMERCIO E TECNOLOGIA EIRELI"/>
        <s v="ESON CONSULTORIA EM ENGEN"/>
        <s v="AFREL IBIZA COMERCIO"/>
        <s v="MARC ANTONIO MATTHIESSEN LOLI"/>
        <s v="G 3 COMERCIAL NITEROI LTDA"/>
        <s v="M LOSSO SOCIEDADE DE ADVOGADOS "/>
        <s v="RIO CARD "/>
        <s v="SOFT RIO COMERCIO E SERVICOS LTDA"/>
        <s v="INSTITUTO NACIONAL DA PROPRIEDADE INDUSTRIAL"/>
        <s v="TOLEDO DO BRASIL INDUSTRIA"/>
        <s v="EVOLUCAO ENGENHARIA E CONSTRUCAO LTDA "/>
        <s v="BLUE CAPITAL CONSULTORIA FINANCEIRA LTDA"/>
        <s v="MEM - ELETRONICOS"/>
        <s v="ALK COMERCIO E SERVICOS DE INFORMAT"/>
        <s v="RIO ARQUITETURA LTDA"/>
        <s v="BENICIO BIZ EDITORES ASSOCIADOS LTDA"/>
        <s v="ELETROMAX "/>
        <s v="HELISTAR TAXI AEREO ESC DE PILOT E ASSES AERO LTDA"/>
        <s v="CENTRO DE BIOLOGIA EXPERIMENTAL OCEANUS LTDA"/>
        <s v="ACM COMERCIO E DECORACAO LTDA"/>
        <s v="UNIFORMES PONTO X EIRELI"/>
        <s v="LUZ PUBLICIDADE LTDA"/>
        <s v="S TEC RJ 2001 CONSULTORIA "/>
        <s v="OLIVEIRA TRUST DISTRIBUIDORA DE TIBUTOS E VALORES MOBILIÁRIOS S.A"/>
        <s v="LERSCH TRADUÇÕES LTDA"/>
        <s v="CONDOMINIO DO EDIFICIO RIO SUL CENTER"/>
        <s v="TULIP CAMPOS HOTELARIA SPE S.A."/>
        <s v="FREITAS E LEITE ADVOGADOS"/>
        <s v="OSORIO,FERNANDES ADVOGADOS"/>
        <s v="TEIXEIRA MARTINS CONSULTORIA EMPRESARIAL LTDA"/>
        <s v="MAC DOWELL, MELO &amp; LEITE DE CASTRO ADVOGADOS"/>
        <s v="APSIS CONSULTORIA EMPRESARIAL LTDA"/>
        <s v="SETARCOS EMPREENDIMENTOS"/>
        <s v="BRUNO CALFAT ADVOGADOS"/>
        <s v="WESTCON BRASIL LTDA"/>
        <s v="PERES &amp; FERREIRA ADVOGADOS"/>
        <s v=" JFX ELETRONICA E REFRIGERACAO"/>
        <s v="UPS GROIP - SISTEMAS DE ENERGIA LTDA"/>
        <s v="JUCERJA"/>
        <s v="ALPE COMUNICACAO LTDA"/>
        <s v="PLUS BRINDES"/>
        <s v="INSTITUTO ESTADUAL DO AMBIENTE - INEA"/>
        <s v="WAGNER FERREIRA MACEDO"/>
        <s v="DMS SERVICOS DE ENGENHARIA E CONSULTORIA LTDA"/>
        <s v="NOVOTNY NEY SALDANHA PENHA PONTE VIANNA CORREA"/>
        <s v="LEGNET SISTEMAS DE GESTÃO INTEGRADA"/>
        <s v="L2M CONSULTORIA E ASSESSORIA LTDA"/>
        <s v="PAULO SERGIO SOUZA ALMEIDA"/>
        <s v="R C SOARES PURIFICADORES DE AGUA"/>
        <s v="CCPL PRODUCAO E MONTAGEM DE EVENTOS LIMITADA"/>
        <s v="A UNIVERSO DAS LETRAS COMUNICAÇÃO VISUAL LTDA"/>
        <s v="LEONARDO DA SILVA PESSANHA"/>
        <s v="RIVERS COMERCIAL LTDA"/>
        <s v="R PASSOS CONSULTORIA E TREINAMENTOS SMS"/>
        <s v=" OV SELECTION TRAVEL"/>
        <s v="A NOVA LETRAS EXPRESS"/>
        <s v="USIGEMEOS SERVICOS INDUSTRIAIS LTDA"/>
        <s v="VANDERSON BENTO NERI PREVENCAO CONTRA INCENDIO"/>
        <s v="IRON CONSTRUÇOES E SERVICOS EIRELI"/>
        <s v="GRADE CONSULTORIA EM GESTAO EMPRESARIAL LTDA"/>
        <s v="YGARASU CONSULTORIA PORTUARIA E NAVAL LTDA"/>
        <s v="TELEMAR NORTE LESTE S/A"/>
        <s v="LOR AGENCIA DE VIAGENS E TURISMO EIRELI"/>
        <s v="CAPANEMA SOCIEDADE DE ADV"/>
        <s v="CONECTA AUTOMAÇÃO E ELETRICA LTDA"/>
        <s v="SCA SERVIÇOS LTDA"/>
        <s v="BIAVINI SERVICOS ADMINISTRATIVOS"/>
        <s v="THIAGO MEIRA LEMGRUBER"/>
        <s v="ERIKA BARBOSA PEREIRA"/>
        <s v="THAISSA RODRIGUES RIBEIRO"/>
        <s v="ENY MARIA JORGE DE MIRANDA"/>
        <s v="PROJAER &amp; CONSULTAER LTDA"/>
        <s v="TRANSPORTADORA NORTE FLUMINENSE"/>
        <s v="ARMAZEM OFFSHORE"/>
        <s v="MPB HENRIQUE MADEIRAS E"/>
        <s v="CMPA MEDICINA E SEGURANÇA DO TRABALHO"/>
        <s v="DUETO PRODUCOES LTDA"/>
        <s v="EXTINCAMPOS COM E INSTAL DE EQUIP D"/>
        <s v="TOTUS SERVIÇOS LTDA"/>
        <s v="LIMA &amp; ABREU COMERCIO"/>
        <s v="STARK SETE OBRAS E SERVIÇOS"/>
        <s v="GIACOMINI DE CAMPOS DOS GOYTACAZES ALUGUEL DE EQUIPAMENTOS LTDA"/>
        <s v="IMUNE GUERRA SERVIÇOS EIRELI"/>
        <s v="ELETROTECNICA SOSSAI EIRELI"/>
        <s v="TOP LINE ENGENHARIA LTDA "/>
        <s v="C A RODRIGUES COMERCIO DE EXTINTORES E INSTALACOES LTDA"/>
        <s v="TUMAN SERVIÇOS DA CONSTRUÇÃO CIVIL LTDA"/>
        <s v="LALILUS RESTAURANTE"/>
        <s v="SAO JOAO DA BARRA CARTORI"/>
        <s v="NOVA TENCO DAS OSTRAS MAQ. E FERRAMENTAS EIRELI"/>
        <s v="TRANSFORMA GERENCIAMENTO DE RESÍDUOS LTDA"/>
        <s v="ECOLOGIKA AMBIENTAL TRANSPORTE"/>
        <s v="L.A. FALCAO BAUER CENTRO TECNOLOGIC"/>
        <s v="GARMONE ENGENHARIA LTDA"/>
        <s v="ROCHA CARDOSO MATERIAIS DE CONSTRUCAO LTDA"/>
        <s v="SABRINE FERNANDA DE MEDEIROS "/>
        <s v="LAUBE TAVARES MATER DE CONST LTDA"/>
        <s v="COOPERLOG-SJB - COOPERATOVA "/>
        <s v="ANDRADE SERVICOS REMOTO LTDA"/>
        <s v="TOP CARD PNEUS E RODAS"/>
        <s v="CONSTRUFORRO MATERIAIS"/>
        <s v="BIOVEP CONTROLE DE VETORES E PRAGAS LTDA"/>
        <s v="AGENCIA 4K LTDA"/>
        <s v="CEMOC CENTRO DE MEDICINA OCUPACIONAL LTDA"/>
        <s v="FAN BATISTA LOCAÇÃO DE VEICULOS EIRELI"/>
        <s v="R.GOMES RODRIGUES-ME"/>
        <s v="FIO FORTE SJB"/>
        <s v="SOLUCAO HIDRAULICA MATERIAIS"/>
        <s v="WELLINGTON MARQUES SIQUEIRA"/>
        <s v="PONTO COLORIDO"/>
        <s v="GO TRATCH AMBIENTAL"/>
        <s v="PRECISAO CONSULTORIA LTDA"/>
        <s v="WEBJUR PROCESSAMENTO DE DADOS LTDA"/>
        <s v="EXECUTIVE AVIATION SERVICOS"/>
        <s v="BRINDES RJ &amp; COUROMIX LTDA"/>
        <s v="COOPERATIVA DE TRANSPORTE"/>
        <s v="LOZAR - DESENVOLVIMENTO EMPRESARIAL"/>
        <s v="ZRI - DESENVOLVIMENTO EMPRESARIAL LTDA"/>
        <s v="MARIANO GASTON COSMAI CONSULTORIA EM TECNOLOGIA DA INFORMAÇÃO"/>
        <s v="DIOGO ARAUJO DE LIMA LTDA"/>
        <s v="LAUREN PRESTES LIMA"/>
        <s v="CONSTRUTORA STEIN LTDA"/>
        <s v=" WEG EQUIPAMENTOS ELETRICOS SA"/>
        <s v="SAES ADVOGADOS"/>
        <s v="MONGUILHOTT E MARTINS ADVOCACIA"/>
        <s v="ECOPLASTIK TRANSPORTE E COMERCIO DE"/>
        <s v="TRIBUNAL DE JUSTIÇA DE SANTA CATARINA"/>
        <s v="MOMENTUS COMERCIO DE ARTIGOS"/>
        <s v="CMV CONSTRUCOES MECANICAS LTDA"/>
        <s v="FORÇA DIGITAL C.P.E.LTDA"/>
        <s v="DELL COMPUTADORES DO BRASIL LTDA"/>
        <s v="TRANSPORTE MOBILINE EIRELI"/>
        <s v="INSTITUTO BRAS DO MEIO AMBIEN E DOS REC. NAT"/>
        <s v="SECRETARIA DO SUPERIOR TRIBUNAL DE JUSTIÇA"/>
        <s v="HERINGER ADVOGADOS ASSOCIADOS"/>
        <s v="MIQUELANGELO MORAES REBELATTO"/>
        <s v="ONLINE CERTIFICADORA LTDA"/>
        <s v="ACCESS LOCACAO DE MAQUINAS E EQUIPAMENTOS LTDA"/>
        <s v=" VORTEX EMPREENDIMENTOS"/>
        <s v="REATIVA CENOGRAFIA PRODUCOES"/>
        <s v="CRS CONSULTORIA E ENGENHARIA LTDA"/>
        <s v="CULTURA DE SEGURANCA SERVICOS DE CO"/>
        <s v="ACESSO REMOTO SERVICES LTDA"/>
        <s v="LLX AÇU OPERAÇÕES PORTUÁRIAS S.A."/>
        <s v="DSV AIR &amp; SEA BRASIL LTDA"/>
        <s v="GESCOM SERVICOS DE COMUNICACAO LTDA"/>
        <s v="BANCO SANTANDER BRASIL SA"/>
        <s v="S LAUBE MATERIAS DE CONTRUCAO"/>
        <s v="KONECRANES TALHAS PONTES ROLANTES"/>
        <s v="SOLLAXNEWS SHIPS SERVICE LTDA"/>
        <s v="DIEGO VIDAL VIEIRA LTDA"/>
        <s v="ELETRICA PADRAO EIRELI"/>
        <s v="FALCK NUTEC BRASIL TREINAMENTOS"/>
        <s v="EB LEGALIZACOES &amp; APOIO"/>
        <s v="AVX TAXI AEREO LTDA"/>
        <s v="BANCO VOTORANTIM SA"/>
        <s v="BOSSA TURISMO ,EVENTOS E COMUNICACAO"/>
        <s v="WBS ASSESSORIA CONSULTORIA E PART L"/>
        <s v="MANUTEST ENGENHARIA LTDA"/>
        <s v="THYSSENKRUPP ELEVADORES SA"/>
        <s v="MEGATHERM COMERCIO E REPRESENTACOES"/>
        <s v="DABBUR SERVIÇOS DE PILOTAGEM EIRELI"/>
        <s v="EKO AMBIENTAL SERVIÇOS E EMPREENDIM"/>
        <s v="LA FALCAO BAUER CENTRO TECNOLOGICO"/>
        <s v="SAVECARE ATENDIMENTO PRE-HOSPITALAR"/>
        <s v="SIX AUTOMACAO S/A"/>
        <s v="TECHINT ENGENHARIA E CONSTRUÇÃO S.A"/>
        <s v="CEDISA CENTRAL DE AÇO S/A"/>
        <s v="IFM SERVICOS TECNOLOGICOS LTDA"/>
        <s v="AB &amp; L INFORMATICA LTDA"/>
        <s v="ARG LTDA"/>
        <s v="HYUNDAI CORPORATION"/>
        <s v="SPE CENTRAL DE UTILIDADES RIO SA"/>
        <s v="ALE HEAVYLIFT BRASIL MOVIMENTACOES"/>
        <s v="ALE HOLDING NETHERLANDS B.V."/>
        <s v="HYUNDAI SAMHO HEAVY INDUSTRIES CO L"/>
        <s v="RK PARTNERS AS"/>
        <s v="IBM BRASIL INDUSTRIA MAQUINAS E SER"/>
        <s v="AGF ENGENHARIA LTDA"/>
        <s v="SERGIO BERMUDES ADVOGADOS"/>
        <s v="TEKFEN CONSTRUCTION AND INSTALLATIO"/>
        <s v="DEUGRO BRASIL TRANSPORTES NACIONAIS"/>
        <s v="HYUNDAI HEAVY INDUSTRIES CO. LTD"/>
        <s v="TRANSDATA TRANSPORTES LTDA"/>
        <s v="ALPHATEC S/A - EM RECUPERACAO JUDICIAL"/>
        <s v="TRIUNFO LOGISTICA LTDA"/>
        <s v="EPC ENGENHARIA PROJETOS CONSULTORIA"/>
        <s v="PLANAVE S.A. ESTUD E PROJETOS DE EN"/>
        <s v="ATLAS COPCO (WUXI) COMPRESSOR CO."/>
        <s v="GENERAL ELECTRIC DO BRASIL LTDA"/>
        <s v="SIMTECH CO LTD"/>
        <s v="GALDINO COELHO ADVOGADOS"/>
        <s v="PROSEGUR BRASIL SA TRANSPORTADORA D"/>
        <s v="NADIR MARIN NOGUEIRA TRANSPORTES"/>
        <s v="MAPS TRANSPORTES LTDA"/>
        <s v="ICEC INDUSTRIA DE CONSTRUCAO LTDA"/>
        <s v="INSTITUTO DE DESENVOLVIMENTO GERENC"/>
        <s v="SERRADOR RIO EMPREENDIMENTOS E PART"/>
        <s v="TRACOMAL TERRAPLENAGEM E CONSTRUCOE"/>
        <s v="GE ENERGY POWER CONVERSION BRASIL LTDA"/>
        <s v="AVEVA DO BRASIL INFORMATICA LTDA"/>
        <s v="SCAVASUL TERRAPLENAGEM E MINERACAO"/>
        <s v="WEG EQUIPAMENTOS ELETRICOS SA"/>
        <s v="INDUSTRIA BRASILEIRA DE INFLAVEIS N"/>
        <s v="PRATICA ENGENHARIA LTDA"/>
        <s v="MARPEM CONSTRUTORA E LOGISTICA LTDA"/>
        <s v="METALURGICA BARRA DO PIRAI SA"/>
        <s v="ITABIRA AGRO INDUSTRIAL SA"/>
        <s v="ACCENTURE DO BRASIL LTDA"/>
        <s v="SANTIN – EQUIPAMENTOS, TRANSPORTES"/>
        <s v="ORTENG EQUIPAMENTOS E SISTEMAS LTDA"/>
        <s v="JSL SA"/>
        <s v="SERVICO SOCIAL DO COMERCIO - ARMG"/>
        <s v="LOCAR GUINDASTES E TRANSPORTES INTE"/>
        <s v="PAULO CEZAR PINHEIRO CARNEIRO ADVOG"/>
        <s v="MULTITERMINAIS ALFANDEGADOS DO BRAS"/>
        <s v="ARJ MINERADORA LTDA"/>
        <s v="MAKEM TECNOLOGIA LTDA."/>
        <s v="META CENTRAL DE SERVICOS LTDA"/>
        <s v="NDR ROBERT S COMERCIO IMPORTACAO E"/>
        <s v="IN-HAUS INDUSTRIAL E SERVICOS DE LOGISTICA LTDA"/>
        <s v="PEDREIRA SAO GERALDO LTDA"/>
        <s v="ASSURANCE CONSULTORIA EM TECNOLOGIA"/>
        <s v="BRASIL MAQUINAS E EQUIPAMENTOS PESA"/>
        <s v="KUEHNE NAGEL SERVICOS LOGISSTICOS L"/>
        <s v="OPCAO JCA - TURISMO E FRETAMENTO LT"/>
        <s v="ASAP RONIC ADUANEIRA E LOGISTICA"/>
        <s v="TOTVS S.A"/>
        <s v="HGG PROFILING EQUIPMENT"/>
        <s v="PRYSMIAN ENERGIA CABOS E SISTEMAS D"/>
        <s v="MMB MODULOS METALICOS DO BRASIL LTDA"/>
        <s v="VIFERRO FERRAMENTAS E FERRAGENS LTD"/>
        <s v="PLANEFIBRA ARTEFATOS DE FIBRA LTDA"/>
        <s v="NATURALMENTE PROJETOS E CONSULTORIA"/>
        <s v="SIMPRESS COMERCIO LOCACAO E SERVICO"/>
        <s v="LOCARTOP - ENGENHARIA E LOCACAO DE"/>
        <s v="MEGAWORK CONSULTORIA E SISTEMAS LTDA"/>
        <s v="EZZE SEGUROS S.A."/>
        <s v="SERVICO NACIONAL DE APRENDIZAGEM IN"/>
        <s v="ENGINEERING DO BRASIL SA"/>
        <s v="BENAFER S/A/ COMÉRCIO E INDÚSTRIA"/>
        <s v="EUROBRAS CONST MET MODULADAS LTDA"/>
        <s v="ECOLOGUS ENGENHARIA CONSULTIVA LTDA"/>
        <s v="JWM TRANSPORTES LTDA."/>
        <s v="CUSHMAN E WAKEFIELD SERVICOS GERAIS"/>
        <s v="FIXOPAR COMERCIO DE PARAFUSOS E FER"/>
        <s v="NOVO HORIZONTE JACAREPAGUA IMPORTAC"/>
        <s v="CONESTOGA-ROVERS E ASSOCIADOS ENGEN"/>
        <s v="KSB BRASIL LTDA"/>
        <s v="PEDREIRA ITERERE INDUSTRIA E COMERC"/>
        <s v="WUELF ENGENHARIA DO AMBIENTE LTDA"/>
        <s v="EXACTUM CONSULTORIA E PROJETOS LTDA"/>
        <s v="MULTIACO COMERCIO DE FERRO E ACO LT"/>
        <s v="BRASILSAT HARALD LTDA"/>
        <s v="SISTERMI LOCACAO DE MAQUINAS E EQUI"/>
        <s v="HIDRODUCTIL TUBOS E CONEXOES LTDA"/>
        <s v="COOP MISTA DE C E P DE SERV EM T RD LTDA"/>
        <s v="FUNDACAO NORTE FLUMINENSE DE DESENV"/>
        <s v="VEREDA ESTUDOS E EXECUCAO DE PROJET"/>
        <s v="BENTLEY SYSTEMS BRASIL LTDA"/>
        <s v="OPERACAO RESGATE TRANSPORTES LTDA"/>
        <s v="MECANORTE CONSTRUCOES E EMPREENDIME"/>
        <s v="Falconi Consultores - SA"/>
        <s v="PROJETO BALEIA FRANCA BRASIL PBF BR"/>
        <s v="SEYCONEL AUTOMACAO INDUSTRIAL LTDA"/>
        <s v="TEMPERO GOURMET DO BRASIL EMPRESA D"/>
        <s v="RIBEIRO DA LUZ ADVOGADOS"/>
        <s v="SYDEL SISTEMAS ELETRONICOS LTDA"/>
        <s v="BANCO ITAU BBA SA"/>
        <s v="MONTACOM ENGENHARIA LTDA"/>
        <s v="BUREAU VERITAS DO BRASIL SOCIEDADE"/>
        <s v="AMPLA ENERGIA E SERVICOS SA"/>
        <s v="FORSHIP ENGENHARIA S/A"/>
        <s v="MIBRA ENGENHARIA E COMERCIO LTDA"/>
        <s v="TRANSPORTES BIRDAY COMERCIO LTDA"/>
        <s v="HSM EDUCACAO SA"/>
        <s v="TEDESCHI ADVOGADS ASSOCIADOS"/>
        <s v="AMBIPAR RESPONSE ENVIRONMENTAL SERVICES LTDA"/>
        <s v="SERVIÇO SOCIAL AUTÔNOMO PARANÁ TECNOLOGIA"/>
        <s v="EGT ENGENHARIA LTDA"/>
        <s v="IMAGE NATION ARTES LTDA"/>
        <s v="MITEL COMERCIO E SERVICOS DO BRASIL"/>
        <s v="A. J ROSA GOMES PUSADA LTDA"/>
        <s v="PRIME UP SOLUCOES EM TI LTDA"/>
        <s v="PRACA BRASIL LOGISTICA LTDA"/>
        <s v="PEDREIRA PRONTA ENTREGA LTDA"/>
        <s v="INFORMAKER INFORMATICA LTDA"/>
        <s v="LINKEDIN IRELAND LIMITED"/>
        <s v="MEDRIO ASSISTENCIA MEDICOHOSPITALAR DO RIO DE JANEIRO LTDA"/>
        <s v="AIG SEGUROS BRASIL S.A."/>
        <s v="DIMENSIONAL BRASIL SOLUCOES LTDA"/>
        <s v="FUNDACAO EUCLIDES DA CUNHA DE APOIO"/>
        <s v="PAULIFER S A INDUSTRIA E COMERCIO D"/>
        <s v="TGPORT GEOTECNIA E FUNDAÇÕES"/>
        <s v="ICTSI RIO BRASIL TERMINAL 1 S.A."/>
        <s v="TECNITAS DO BRASIL ASSESSORIA TECNICA E PERITAGENS LTDA"/>
        <s v="FIBRAVIT ENGENHARIA E SERVICOS LTDA"/>
        <s v="MSC MEDITERRANEAN SHIPPING"/>
        <s v="PRIME AVIATION TAXI AEREO"/>
        <s v="DANIELLA MARIA ALVES TEDESHI SOCIED"/>
        <s v="ORGUEL ORGANIZACAO GUERRA LAJES LTD"/>
        <s v="MD MATERIAIS DIDATICOS E EDITORIAIS"/>
        <s v="M 3 M COMERCIO E SERVICOS DE PUBLIC"/>
        <s v="AVIPAM TURISMO E TECNOLOGIA LTDA"/>
        <s v="ATLANTICA HOTEL E INVESTIMENTOS IMO"/>
        <s v="DBR ENERGIES S/A"/>
        <s v="COOPERATIVA BRASILEIRA DOS TRANSPOR"/>
        <s v="BIOAGRI AMBIENTAL LTDA"/>
        <s v="VERANO ENGENHARIA COMÉRCIO IMPORTAÇÃO E EXPORTAÇÃO LTDA"/>
        <s v="PINHEIRO GUIMARÃES - ADVOGADOS"/>
        <s v="LOCALIZA RENT A CAR SA"/>
        <s v="CONSPIRACAO FILMES SA"/>
        <s v="TRANSPORTES SOUZA ARAUJO LTDA"/>
        <s v="ABS GROUP SERVICES DO BRASIL LTDA"/>
        <s v="NEXO CS INFORMATICA SA"/>
        <s v="ERNST E YOUNG TERCO ASSESS.EMPRESAR"/>
        <s v="WA OBRAS E COMERCIO LTDA"/>
        <s v="FULLTIME COMERCIO DE MATE"/>
        <s v="BRQ SOLUCOES EM INFORMATICA SA"/>
        <s v="REALINVEST PART. SOC. LTDA"/>
        <s v="INTEGRA CONSULTORIA SS LTDA"/>
        <s v="NEOGUARD VIGILANCIA LTDA"/>
        <s v="ALFAMEC COM DE EQUIP P/SANEAMENTO A"/>
        <s v="LAC WORLDWIDE DO BRASIL TRANSPORTES INTERNACIONAIS S.A."/>
        <s v="FH ADVOGADOS"/>
        <s v="VIVO SA"/>
        <s v="AON HOLDINGS CORRETORES DE SEGUROS"/>
        <s v="MZC DUARTE POUSADA"/>
        <s v="MOBI ALL TECNOLOGIA S.A"/>
        <s v="BUNZL EQUIPAMENTOS PARA PROTECAO INDIVIDUAL LTDA"/>
        <s v="INTEGRACAO CONSULTORES ASSOCIADOS L"/>
        <s v="EMANUEL E TATI PRODUCOES ARTISTICAS"/>
        <s v="WHITE MARTINS"/>
        <s v="TAUIL E CHEQUER ADVOGADOS"/>
        <s v="GUSTAVO BAPTISTA DE OLIVEIRA CAMPOS"/>
        <s v="RADIO-TAXI 2000 - COOPERATIVA DE RA"/>
        <s v="ABERJE ASSOCIACAO BRASILEIRA DE COM"/>
        <s v="AMICI TURISMO"/>
        <s v="BARRA FIRE LTDA"/>
        <s v="AIR PARTS EQUIPAMENTOS PNEUMATICOS"/>
        <s v="FLAVIENSE DO BRASIL COMERCIO DE MAD"/>
        <s v="TEATRO EMPRESARIAL MOTIVADOR &amp; SOLU"/>
        <s v=" DANIELLA MARIA ALVES TEDESHI SOCIED"/>
        <s v="SPRINK SEGURANCA CONTRA INCENDIO LT"/>
        <s v="RAFAEL NUNES OLIVEIRA SOARES"/>
        <s v="TECH 21 AUDIO E VIDEO LTDA"/>
        <s v="INFNET EDUCACAO LTDA"/>
        <s v="JEVIN COMERCIO E SERVICOS LTDA"/>
        <s v="JOHN RICHARD LOCACAO DE M"/>
        <s v="MHAC INTERMEDIACAO DE NEGOCIOS EIRE"/>
        <s v="MAIS MEDIA MONITORAMENTO DE INFORMA"/>
        <s v="AFFERO PARTICIPACOES SA"/>
        <s v="D M P &amp; ASSOCIADOS LTDA"/>
        <s v="CHECK UP UP UNIDADE PREVENTIVA DIAG"/>
        <s v="ALVORADA VEICULOS LTDA"/>
        <s v="HOTEL GRAMADO DE CAMPOS LTDA"/>
        <s v="VCI BRASIL INDUSTRIA E COMERCIO DE"/>
        <s v="PAISARTE"/>
        <s v="DNIT - DEPARTAMENTO NACIONAL DE"/>
        <s v="FORTVALE INFRA ESTRUTURA E LOCACOES"/>
        <s v="VALORIZACAO EMPRESA DE CA"/>
        <s v="YSSY TECNOLOGIA SA"/>
        <s v="B P A AGENCIAMENTOS MARITIMOS LTDA"/>
        <s v="NAVITA TECNOLOGIA LTDA"/>
        <s v="LS TELECOMUNICACAO COMERCIO E SERVI"/>
        <s v="RONALDO PRODUTOS VETERINARIOS LTDA."/>
        <s v="BM E P PROPRIEDADE INTELECTUAL LTDA"/>
        <s v="LEONARDO DA SILVA MALHEIROS BERENGE"/>
        <s v="NTS1 TELECOMUNICACOES LTDA"/>
        <s v="SERASA SA"/>
        <s v="W3 INFORMATICA LTDA"/>
        <s v="CLAUDIO MARDEGAN TREINAMENTOS EIREL"/>
        <s v="WILSON SONS AGENCIA MARITIMA LTDA"/>
        <s v="G3 COMERCIAL NITERÓI LTDA"/>
        <s v="ELITA RIBEIRO SARZEDAS"/>
        <s v="CEMASOL COMERCIAL ELETRICA LTDA"/>
        <s v="BANCO ORIGINAL S/A"/>
        <s v="GLOBANT BRASIL CONSULTORIA LTDA"/>
        <s v="ZEN PRODUCOES SERIGRAFICAS LTDA"/>
        <s v=" A GERADORA ALUGUEL DE MAQUINAS SA"/>
        <s v="INGRESSO.COM LTDA"/>
        <s v="LIGER CLEAN COMERCIAL LTDA"/>
        <s v="BANCO BRADESCO SA"/>
        <s v="TESA-LAB TECNOLOGIA EM SERVIÇOS AMBIENTAIS EIRELI"/>
        <s v="ASSOCIACAO BRASILEIRA DE TECNOLOGIA"/>
        <s v="MATHEUS MACHADO TEIXEIRA"/>
        <s v="ASSOCIACAO BRASILEIRA DAS EMPRESAS DE SERVICOS DE PETROLEO"/>
        <s v="CM COMANDOS LINEARES LTDA"/>
        <s v="SERVICOS TEC E DE REP BARCRO LTDA E"/>
        <s v="CLARANET TECHNOLOGY S.A."/>
        <s v="LUIS CLAUDIO MARTINEZ"/>
        <s v="CONCEICAO APARECIDA PEREIRA"/>
        <s v="IOB INFORMACOES OBJETIVAS PUBLICACAO"/>
        <s v="STARSOFT SISTEMAS CORPORATIVOS LTDA"/>
        <s v="INSTITUTO BRAS DO MEIO AMBIEN E DOS"/>
        <s v="INTERFOXSHOP.COM COMERCIO ELETRONICO"/>
        <s v="TASK SISTEMAS DE COMPUTACAO S.A"/>
        <s v="MOL BRASIL LTDA"/>
        <s v="CAPROCK COMUNICACOES DO BRASIL LTDA"/>
        <s v="MAGMA COMUNICACAO E DESIGN LTDA"/>
        <s v="INTEFOXSHOP.COM COMERCIO ELETRONICO"/>
        <s v="R C M PEREIRA MUDANCAS E TRANSPORTE"/>
        <s v="MINERADORA MORRO AZUL DE SAO FIDELI"/>
        <s v="SUPRICORP SUPRIMENTOS LTDA"/>
        <s v="WINEHOUSE COMERCIAL LTDA"/>
        <s v="MUNDIVOX DO BRASIL LTDA"/>
        <s v="FORZA COMERCIO E EQUIPAMENTOS"/>
        <s v="PJ REFRIGERAÇÃO LTDA"/>
        <s v="ACOS CONTINENTE INDUSTRIA E COMERCI"/>
        <s v="LERSCH TRADUCOES"/>
        <s v="WIPI TELECOM EIRELI"/>
        <s v="SERASA S.A"/>
        <s v="JFX ELETRONICA E REFRIGERACAO"/>
        <s v="CONFERENCE CALL DO BRASIL SA"/>
        <s v="POST EXPRESS TREZE DE MAIO SERVICOS"/>
        <s v="CEM DIGITALIZACAO DE DADO"/>
        <s v="BAG EVOLUTION COMERCIAL DE SACARIAS"/>
        <s v="JUAN ROCHA NUNES"/>
        <s v="Votorantim / Santander"/>
        <s v="Caixa Econômica Federal - CEF"/>
        <s v="Prumo"/>
        <s v="Banco BTG"/>
        <s v="Santander"/>
      </sharedItems>
    </cacheField>
    <cacheField name="CPF/CNPJ" numFmtId="0">
      <sharedItems containsMixedTypes="1" containsNumber="1" containsInteger="1" minValue="0" maxValue="96534094000239" count="626">
        <s v="11.437.203/0001-66"/>
        <s v="Estrangeira"/>
        <s v="Pessoa Física"/>
        <s v="11.198.242/0001-58"/>
        <s v="13.405.322/0001-62"/>
        <s v="12.334.551/0001-70"/>
        <s v="13.434.844/0001-92"/>
        <s v="15.837.634/0002-51"/>
        <s v="08.807.676/0002-84"/>
        <s v="10.972.902/0001-43"/>
        <s v="03.566.530/0001-90"/>
        <n v="39798641000179"/>
        <s v="071.788.107-50"/>
        <n v="66970229000167"/>
        <s v="17.287.439/0001-40"/>
        <n v="673404000146"/>
        <n v="7302137000140"/>
        <n v="72820822000120"/>
        <s v="49.728.108/0001-94"/>
        <n v="2393153000171"/>
        <n v="65456832000162"/>
        <n v="30306294000145"/>
        <n v="28930907000179"/>
        <n v="25145659000167"/>
        <n v="22925307000136"/>
        <n v="27701624000192"/>
        <n v="23121182000154"/>
        <n v="1691465000107"/>
        <n v="482998000108"/>
        <n v="11063366000126"/>
        <n v="21199293000158"/>
        <n v="9912278000100"/>
        <n v="23643959000140"/>
        <n v="43163055000125"/>
        <n v="3522120000147"/>
        <n v="33701770000110"/>
        <n v="20671634000183"/>
        <n v="5491379000284"/>
        <n v="16624946000169"/>
        <n v="9066740000103"/>
        <n v="19028175000135"/>
        <n v="17864744000157"/>
        <n v="19281335000153"/>
        <n v="7340708000130"/>
        <n v="24178880000159"/>
        <n v="5768579000150"/>
        <n v="12951981000131"/>
        <n v="73833360000148"/>
        <s v="07.639.722/0001-30"/>
        <n v="7760680000190"/>
        <s v="30.195.249/0001-60"/>
        <s v="05.584.623/0001-72"/>
        <s v="01.691.465/0001-07"/>
        <n v="28287882000137"/>
        <n v="1588824000197"/>
        <n v="4110245000122"/>
        <n v="23889372000116"/>
        <n v="46322704000181"/>
        <n v="42977948000141"/>
        <n v="8382929001700"/>
        <n v="16549480000184"/>
        <n v="394460020177"/>
        <n v="28356533000120"/>
        <n v="2793152000114"/>
        <n v="3839533000150"/>
        <n v="28538734000148"/>
        <n v="1298583000141"/>
        <n v="60444437000146"/>
        <n v="33163049000114"/>
        <n v="11350412708"/>
        <n v="9518235740"/>
        <n v="13054454000197"/>
        <n v="29567179000145"/>
        <n v="531640000128"/>
        <n v="42277434000183"/>
        <n v="28968436000198"/>
        <n v="2651668000124"/>
        <n v="66730775734"/>
        <n v="10727190709"/>
        <n v="9522896446"/>
        <n v="80656722720"/>
        <n v="29116894000161"/>
        <n v="0"/>
        <n v="2948030000230"/>
        <n v="5325275000119"/>
        <n v="52013602000187"/>
        <n v="10834549000135"/>
        <n v="23944955000100"/>
        <n v="1771935001025"/>
        <n v="14072556000106"/>
        <n v="9499893000136"/>
        <n v="37216245000160"/>
        <n v="7314690000100"/>
        <n v="20238514000197"/>
        <n v="6179861000165"/>
        <n v="13611737000273"/>
        <n v="10960932000210"/>
        <n v="2764798000688"/>
        <n v="35983961000148"/>
        <n v="6172269000131"/>
        <n v="31534848000124"/>
        <n v="4740876000125"/>
        <n v="61198164000160"/>
        <n v="9346601000125"/>
        <n v="5766818000133"/>
        <n v="4773746000199"/>
        <n v="61194353000164"/>
        <n v="3899222000186"/>
        <n v="2223966011662"/>
        <n v="40435738000104"/>
        <n v="3503152000600"/>
        <n v="4700392000152"/>
        <n v="2473211000177"/>
        <n v="2414419000204"/>
        <n v="74155052000173"/>
        <n v="5516218000117"/>
        <n v="43283811001202"/>
        <n v="16551758000158"/>
        <n v="1554285000175"/>
        <n v="2150453000200"/>
        <n v="25464260000491"/>
        <n v="29841868000104"/>
        <n v="776574114674"/>
        <n v="30910196000112"/>
        <n v="23568430000100"/>
        <n v="33041260048604"/>
        <n v="33053580000134"/>
        <n v="44224818000163"/>
        <n v="3495659000154"/>
        <n v="2102498000129"/>
        <n v="3273825000178"/>
        <n v="13611737000435"/>
        <n v="15535155000108"/>
        <n v="5506560000136"/>
        <n v="21816048000142"/>
        <n v="43830504000141"/>
        <n v="47278538000126"/>
        <n v="7231016000154"/>
        <n v="19427033000140"/>
        <n v="47960950089785"/>
        <n v="61064911000258"/>
        <n v="9474605000199"/>
        <n v="7275920000161"/>
        <n v="24877039000150"/>
        <n v="29507878000108"/>
        <n v="26853805000171"/>
        <n v="33634254000110"/>
        <n v="39502991000146"/>
        <n v="32305500000128"/>
        <n v="29116902000170"/>
        <n v="40262602000131"/>
        <n v="5607657000135"/>
        <n v="34260596000180"/>
        <n v="10348318001517"/>
        <n v="5634962000116"/>
        <n v="28005064000102"/>
        <s v="00.360.305/1327-95"/>
        <n v="9049186000148"/>
        <n v="33287806000161"/>
        <n v="48588746000194"/>
        <n v="4246358000150"/>
        <n v="10931191000169"/>
        <n v="41125772000137"/>
        <n v="24702438000180"/>
        <n v="27150648000109"/>
        <n v="11060883000141"/>
        <n v="3743626000186"/>
        <n v="15333140000159"/>
        <n v="31098700000194"/>
        <n v="23866547000170"/>
        <n v="1996284000180"/>
        <n v="31244163000143"/>
        <n v="40352999000233"/>
        <n v="13309584000123"/>
        <n v="41418793000140"/>
        <n v="761160000153"/>
        <n v="5504511000164"/>
        <n v="13781452000108"/>
        <n v="2578421000120"/>
        <n v="13097615000120"/>
        <n v="42498733000148"/>
        <n v="1685053000156"/>
        <n v="27936447000123"/>
        <n v="33638289000128"/>
        <n v="26193657000106"/>
        <n v="29325233000146"/>
        <n v="5643650000179"/>
        <n v="33521190000141"/>
        <n v="4526913000105"/>
        <n v="1308567000192"/>
        <n v="39181052000147"/>
        <n v="72481000140"/>
        <n v="32269672000193"/>
        <n v="31843393000129"/>
        <n v="15635151000193"/>
        <n v="30111642000129"/>
        <n v="36462778000160"/>
        <n v="36401519000129"/>
        <n v="62250000156"/>
        <n v="19056378000135"/>
        <n v="43640979000175"/>
        <n v="2972478000109"/>
        <n v="41626614000160"/>
        <n v="16727386000178"/>
        <n v="32683850000128"/>
        <n v="42521088000137"/>
        <n v="59704510003027"/>
        <n v="43702726000189"/>
        <n v="18883781000175"/>
        <n v="12954042000140"/>
        <n v="8938742000174"/>
        <n v="16629753000109"/>
        <n v="1998348000182"/>
        <n v="13080862000113"/>
        <n v="249803000184"/>
        <n v="28383198000159"/>
        <n v="12389270000115"/>
        <n v="17148647000168"/>
        <n v="34270942000101"/>
        <s v="01.110.128/0001-70"/>
        <n v="36113876000191"/>
        <n v="2099766000109"/>
        <n v="28128791000159"/>
        <n v="12126845000107"/>
        <n v="13583868000103"/>
        <n v="2830748000309"/>
        <n v="22636623000198"/>
        <n v="30492379000165"/>
        <n v="27281922000170"/>
        <n v="3623609000105"/>
        <n v="20939832000185"/>
        <n v="28268233000784"/>
        <n v="40030778000168"/>
        <n v="13393420000127"/>
        <n v="21357077000193"/>
        <n v="9280442000103"/>
        <n v="42543943000100"/>
        <n v="15290550000160"/>
        <n v="10598957000135"/>
        <n v="13529104000130"/>
        <n v="27694296000144"/>
        <n v="29724153000163"/>
        <n v="38503861000165"/>
        <n v="18045454000144"/>
        <s v="640.841.835-04"/>
        <n v="10366412000101"/>
        <n v="33341639000190"/>
        <n v="3197377000170"/>
        <n v="5250808727"/>
        <n v="45706958000130"/>
        <n v="14574559000130"/>
        <n v="28601260000131"/>
        <n v="33697011000121"/>
        <n v="6008997000102"/>
        <n v="30937141000104"/>
        <n v="21463816000121"/>
        <n v="23934584000178"/>
        <n v="43980822000199"/>
        <n v="33000118000179"/>
        <n v="1299915000102"/>
        <n v="21971806000105"/>
        <n v="36935862000153"/>
        <n v="23569033000152"/>
        <n v="11035152000146"/>
        <n v="11127188771"/>
        <s v="111.522.037-38"/>
        <s v="129.105.967-96"/>
        <n v="44696564000186"/>
        <n v="2276451000181"/>
        <n v="30411573000179"/>
        <n v="31383201000300"/>
        <n v="7333810000451"/>
        <n v="17879211000149"/>
        <n v="33791891000109"/>
        <n v="32012684000138"/>
        <n v="43066839000135"/>
        <n v="5146182000127"/>
        <n v="44249487000116"/>
        <n v="8956901000163"/>
        <n v="3617464000130"/>
        <n v="18870938000128"/>
        <n v="4325322000161"/>
        <n v="8178966000125"/>
        <n v="4637829000150"/>
        <n v="30401657000121"/>
        <n v="9662541000150"/>
        <n v="6007800000110"/>
        <n v="12483353000179"/>
        <n v="53020152001275"/>
        <n v="11155874000134"/>
        <n v="4613902000820"/>
        <n v="1485980640"/>
        <n v="27547838000156"/>
        <n v="23761191000100"/>
        <n v="30195249000160"/>
        <n v="13152771000146"/>
        <s v="17.337.638/0001-15"/>
        <n v="4800782000102"/>
        <n v="7660630000131"/>
        <n v="2097551000140"/>
        <n v="8043786000136"/>
        <n v="8216192000180"/>
        <n v="44806116000198"/>
        <n v="12043140000126"/>
        <n v="38430287000162"/>
        <s v="04.503.368/0001-23"/>
        <n v="15837634000170"/>
        <n v="21935485000185"/>
        <n v="2289050000166"/>
        <n v="9400465000104"/>
        <n v="21762770000141"/>
        <n v="26506708000102"/>
        <n v="691905000155"/>
        <n v="5607657000801"/>
        <n v="26093436000166"/>
        <n v="42772036000133"/>
        <n v="42537877000166"/>
        <n v="41742888000115"/>
        <n v="32452718000105"/>
        <n v="83495275000170"/>
        <n v="7175725000402"/>
        <n v="20969972000104"/>
        <n v="22265337000163"/>
        <n v="79890224000176"/>
        <n v="83845701000159"/>
        <n v="25681306000181"/>
        <n v="87175824000180"/>
        <n v="8289097000106"/>
        <n v="72381189001001"/>
        <n v="3341775000119"/>
        <n v="394460000141"/>
        <n v="3659166000102"/>
        <n v="488478000102"/>
        <n v="2010429000195"/>
        <n v="37914279000129"/>
        <n v="11587975000184"/>
        <n v="46869162000161"/>
        <n v="35699852000101"/>
        <n v="42427558000106"/>
        <s v="37.668.702/0001-58"/>
        <n v="8725034000155"/>
        <n v="44373902000149"/>
        <n v="49728108001166"/>
        <n v="72381189000110"/>
        <n v="6865425000140"/>
        <s v="90.400.888/0001-42"/>
        <n v="26229630000126"/>
        <n v="18502026000101"/>
        <s v="10.405.464/0001-31"/>
        <n v="5067402000127"/>
        <n v="29666342000127"/>
        <n v="20151699000106"/>
        <n v="7070955000164"/>
        <n v="33036007000112"/>
        <s v="59.588.111/0001-03"/>
        <n v="3421335000171"/>
        <n v="7901740000148"/>
        <n v="71939000147"/>
        <n v="90347840001432"/>
        <s v="39.138.573/0001-11"/>
        <n v="16995882000102"/>
        <n v="5983816000104"/>
        <n v="53020152000112"/>
        <n v="5372204000177"/>
        <s v="00.098.057/0001-75"/>
        <s v="61.575.775/0001-80"/>
        <s v="27.244.680/0016-21"/>
        <n v="3022873000193"/>
        <n v="48134604000157"/>
        <n v="20520862000152"/>
        <s v="15.400.869/0001-09"/>
        <n v="15378349000139"/>
        <s v="33.372.251/0001-56"/>
        <n v="881168000153"/>
        <s v="35.789.304/0001-64"/>
        <n v="33372251012839"/>
        <n v="9303312000149"/>
        <n v="43053081000109"/>
        <n v="5928067000104"/>
        <n v="29355260000161"/>
        <n v="16593410000123"/>
        <n v="33953340000196"/>
        <s v="33.482.241/0026-21"/>
        <n v="7060427000124"/>
        <n v="17428731005447"/>
        <n v="72381189000625"/>
        <n v="11680988000101"/>
        <n v="4779384000143"/>
        <n v="49974918000120"/>
        <n v="5485279000164"/>
        <n v="5076817000167"/>
        <n v="27143007000895"/>
        <s v="07.608.927/0001-58"/>
        <n v="10265898000183"/>
        <n v="90272055000496"/>
        <n v="47262407000150"/>
        <n v="3112766000156"/>
        <n v="65456832000596"/>
        <n v="11121956000168"/>
        <n v="28566933000160"/>
        <n v="27175959000114"/>
        <n v="96534094000239"/>
        <n v="5134355000197"/>
        <n v="19884626000136"/>
        <n v="17287439000140"/>
        <n v="52548435000179"/>
        <n v="3643856000173"/>
        <n v="43368422002251"/>
        <s v="35.789.973/0001-36"/>
        <s v="31.096.068/0005-73"/>
        <n v="10785311000167"/>
        <s v="08.355.845/0001-01"/>
        <n v="39826854000167"/>
        <n v="10793938000160"/>
        <n v="5208211000138"/>
        <n v="20343984000110"/>
        <n v="7491734000160"/>
        <n v="9016903000135"/>
        <n v="2886427000164"/>
        <n v="91382000106"/>
        <n v="2602924000193"/>
        <n v="53113791001013"/>
        <n v="61150751009135"/>
        <n v="15371171000102"/>
        <n v="28415370000109"/>
        <n v="9154984000130"/>
        <n v="11455356000136"/>
        <n v="7432517000107"/>
        <n v="8405040000125"/>
        <s v="04.351.954/0001-08"/>
        <s v="31.534.848/0001-24"/>
        <n v="3848688000152"/>
        <n v="9433094000167"/>
        <n v="33049412000175"/>
        <s v="53.020.152/0001-12"/>
        <n v="44721769001570"/>
        <n v="75032000156"/>
        <n v="909998000141"/>
        <s v="05.752.618/0001-21"/>
        <n v="44393825000199"/>
        <n v="185997000100"/>
        <n v="2104432000330"/>
        <n v="60680873000114"/>
        <n v="28931335000142"/>
        <n v="7410838000100"/>
        <n v="4188826000187"/>
        <n v="7075822000180"/>
        <n v="78404860000269"/>
        <n v="27535996000196"/>
        <n v="74602616000179"/>
        <s v="30.042.097/0001-66"/>
        <n v="28976710000170"/>
        <n v="536647000132"/>
        <n v="1712235000179"/>
        <n v="3788266000139"/>
        <n v="21667142000349"/>
        <n v="7639722000130"/>
        <n v="85307015000150"/>
        <n v="2640010000117"/>
        <n v="11734854000118"/>
        <s v="11.012.431/0001-94"/>
        <n v="7689880000102"/>
        <s v="17.298.092/0001-30"/>
        <n v="30035117000171"/>
        <n v="33177148000155"/>
        <n v="33050071000158"/>
        <n v="2657017000222"/>
        <n v="32151342000107"/>
        <n v="343915000108"/>
        <n v="5752618000121"/>
        <s v="11.408.980/0001-82"/>
        <n v="31325490000120"/>
        <n v="10550896000136"/>
        <s v="02.772.961/0002-20"/>
        <n v="376282000126"/>
        <n v="2332876000160"/>
        <n v="8240607000150"/>
        <n v="10277285000166"/>
        <n v="6118361000113"/>
        <n v="66922600000204"/>
        <n v="28890663000148"/>
        <n v="32118622000105"/>
        <n v="27085026000136"/>
        <n v="33040981000150"/>
        <n v="6913480001059"/>
        <n v="3438229000109"/>
        <n v="61514444000130"/>
        <n v="2410931000193"/>
        <n v="2373517000151"/>
        <s v="29.416.591/0003-26"/>
        <n v="3364572000148"/>
        <n v="2378779000109"/>
        <n v="23568370000125"/>
        <s v="42.880.212/0001-50"/>
        <n v="17216508001104"/>
        <n v="8727115000194"/>
        <n v="7951380000199"/>
        <n v="33054115000118"/>
        <n v="9224453000176"/>
        <n v="8133475000168"/>
        <n v="3693250000142"/>
        <n v="4830624000197"/>
        <s v="52.136.249/0001-22"/>
        <s v="42.591.727/0001-30"/>
        <n v="16670085007087"/>
        <n v="2020661000104"/>
        <n v="5931640000139"/>
        <n v="42174805000100"/>
        <n v="1023164000369"/>
        <n v="59527788000212"/>
        <s v="27.713.700/0001-80"/>
        <n v="824038000189"/>
        <n v="36542025000164"/>
        <n v="4200953000154"/>
        <s v="03.467.109/0001-21"/>
        <n v="34520018000136"/>
        <n v="116471000160"/>
        <n v="8882133000140"/>
        <n v="15502772000107"/>
        <n v="2558157001487"/>
        <s v="48.102.552/0002-18"/>
        <n v="8294858000118"/>
        <n v="11272329000128"/>
        <n v="43854777000800"/>
        <s v="03.493.782/0001-36"/>
        <n v="13073336000126"/>
        <n v="3493782000136"/>
        <n v="35820448001299"/>
        <n v="3467109000121"/>
        <n v="7763665000104"/>
        <s v="975.103.606-25"/>
        <n v="40288219000152"/>
        <n v="43147693000152"/>
        <n v="32898620000186"/>
        <n v="49948663000121"/>
        <n v="27700244000133"/>
        <s v="08.155.675/0001-11"/>
        <n v="11360886000109"/>
        <n v="42880212000150"/>
        <n v="42515478000102"/>
        <n v="43472900000144"/>
        <n v="48102552000218"/>
        <n v="5355281000119"/>
        <s v="00.673.757/0001-46"/>
        <n v="31969702000101"/>
        <n v="2964380000100"/>
        <n v="15250754000177"/>
        <n v="7528636000150"/>
        <s v="11.472.921/0001-73"/>
        <n v="13785789000185"/>
        <n v="10420940000193"/>
        <n v="20824017000502"/>
        <n v="35750116000122"/>
        <n v="67845305000175"/>
        <s v="08.263.349/0001-28"/>
        <n v="4892707000100"/>
        <s v="04.055.523/0001-96"/>
        <n v="1316790000181"/>
        <n v="71738132000163"/>
        <n v="9619213000170"/>
        <n v="5499882000367"/>
        <n v="11028660000105"/>
        <n v="13526377000120"/>
        <n v="10443525000155"/>
        <n v="17328463000180"/>
        <n v="10729353000180"/>
        <n v="62173620000260"/>
        <s v="72.820.822/0001-20"/>
        <n v="11472921000173"/>
        <n v="1064789000107"/>
        <n v="15398517000158"/>
        <n v="423733001372"/>
        <s v="73.285.892/0001-98"/>
        <n v="40386497000142"/>
        <s v="02.449.992/0181-01"/>
        <n v="3072989000137"/>
        <n v="92894922000108"/>
        <n v="5164674000145"/>
        <n v="36051639000143"/>
        <n v="33845322002134"/>
        <n v="860640000171"/>
        <n v="32288540000109"/>
        <n v="2449992018101"/>
        <n v="60746948000112"/>
        <n v="3198929000165"/>
        <n v="55061261000103"/>
        <s v="115.820.547-38"/>
        <s v="06.240.194/0001-89"/>
        <n v="52898194000198"/>
        <n v="33537374000108"/>
        <n v="68400225000179"/>
        <s v="099.062.797-70"/>
        <n v="8238043000111"/>
        <n v="43217850000159"/>
        <n v="5056597000100"/>
        <s v="08.489.068/0001-98"/>
        <s v="28.708.477/0001-45"/>
        <n v="69070092000182"/>
        <n v="4422276000119"/>
        <n v="6080664000194"/>
        <n v="8489068000198"/>
        <n v="14646416000196"/>
        <n v="72060668000135"/>
        <n v="54651716001150"/>
        <n v="10348318000979"/>
        <n v="3756941000148"/>
        <n v="3580510000254"/>
        <n v="11208854000184"/>
        <s v="49.728.108/0011-66"/>
        <n v="34234474000110"/>
        <n v="80714000238"/>
        <n v="37544358000195"/>
        <n v="62173620000180"/>
        <s v="13.393.420/0001-27"/>
        <n v="5991199000180"/>
        <s v="10.911.381/0001-14"/>
        <s v="00.673.404/0001-46"/>
        <n v="2045967000115"/>
        <s v="66.970.229/0001-67"/>
        <n v="10911381000114"/>
        <s v="02.393.153/0001-71"/>
        <n v="64165806000112"/>
        <n v="16249686789"/>
        <s v="02.045.967/0001-15"/>
        <s v="00.360.305/0001-04"/>
        <s v="30.306.294/0001-45"/>
      </sharedItems>
    </cacheField>
    <cacheField name="Telefone" numFmtId="0">
      <sharedItems/>
    </cacheField>
    <cacheField name="E-mail" numFmtId="0">
      <sharedItems containsMixedTypes="1" containsNumber="1" containsInteger="1" minValue="0" maxValue="0"/>
    </cacheField>
    <cacheField name="Endereço Físico" numFmtId="0">
      <sharedItems/>
    </cacheField>
    <cacheField name="Moeda" numFmtId="0">
      <sharedItems containsMixedTypes="1" containsNumber="1" containsInteger="1" minValue="0" maxValue="0" count="4">
        <s v="Real"/>
        <n v="0"/>
        <s v="Dolar"/>
        <s v="Euro"/>
      </sharedItems>
    </cacheField>
    <cacheField name="Saldo em 30/09/2023" numFmtId="0">
      <sharedItems containsSemiMixedTypes="0" containsString="0" containsNumber="1" minValue="-311424" maxValue="2222022769.8417497" count="338">
        <n v="108596817.45"/>
        <n v="58818450.859999903"/>
        <n v="51665189.840000011"/>
        <n v="19724649.84"/>
        <n v="18839939.559999999"/>
        <n v="15945183.220000001"/>
        <n v="11132537.6"/>
        <n v="10617101.68"/>
        <n v="6200015.3800000204"/>
        <n v="4014073.68"/>
        <n v="3821825.18"/>
        <n v="3626639.91"/>
        <n v="2235181.5"/>
        <n v="2013164.93"/>
        <n v="1426028.6599999799"/>
        <n v="437866"/>
        <n v="303224.96999999997"/>
        <n v="66569.66"/>
        <n v="40059.29"/>
        <n v="27765.279999999999"/>
        <n v="18627.110000018201"/>
        <n v="-2.41"/>
        <n v="-157240.91"/>
        <n v="-370"/>
        <n v="-195.61"/>
        <n v="-7084.66"/>
        <n v="-266.39"/>
        <n v="-20425.8"/>
        <n v="-7038.32"/>
        <n v="-913.54"/>
        <n v="-242.8"/>
        <n v="-311424"/>
        <n v="-247068"/>
        <n v="0"/>
        <n v="1628398.9555913999"/>
        <n v="1056552.5241195301"/>
        <n v="851108.13769990997"/>
        <n v="304683.24"/>
        <n v="59951.067000000003"/>
        <n v="53396.8622631365"/>
        <n v="30216.535646778899"/>
        <n v="27410.937000000002"/>
        <n v="4145.54"/>
        <n v="3825.81524689653"/>
        <n v="2634.4646065726201"/>
        <n v="2000"/>
        <n v="497877061.4242"/>
        <n v="147355187.409695"/>
        <n v="94281050.069999993"/>
        <n v="92228887.019136205"/>
        <n v="59139542.342856102"/>
        <n v="59008946.932270698"/>
        <n v="54919921.780000001"/>
        <n v="44979783.170000002"/>
        <n v="35832677.890000001"/>
        <n v="25721290.75"/>
        <n v="22489488.550000001"/>
        <n v="21888116.625746701"/>
        <n v="17405078.379999999"/>
        <n v="16683200.859999999"/>
        <n v="15266313.4524625"/>
        <n v="14676552.67"/>
        <n v="12757801.644333201"/>
        <n v="10260001.970000001"/>
        <n v="9593102.9867393207"/>
        <n v="8370879.54769905"/>
        <n v="8022355.4467923902"/>
        <n v="6334697.0319291102"/>
        <n v="6294380.1630242104"/>
        <n v="5101410.32"/>
        <n v="5096076.4000000004"/>
        <n v="5094439.5225709397"/>
        <n v="4707599.07"/>
        <n v="4377064.43"/>
        <n v="3655456.54821243"/>
        <n v="3430097.9789043101"/>
        <n v="3400582.5136170699"/>
        <n v="3399300.36"/>
        <n v="3249337.5714513501"/>
        <n v="3101592.5344388499"/>
        <n v="2977859.75"/>
        <n v="2891493.4061355102"/>
        <n v="2865622.23967371"/>
        <n v="2859688.63882501"/>
        <n v="2763126.3290375299"/>
        <n v="2744233.5812270301"/>
        <n v="2560104.8437551102"/>
        <n v="2279261.6524622799"/>
        <n v="2277349.0245758598"/>
        <n v="2256324.9767980101"/>
        <n v="2172849.2917818599"/>
        <n v="2160844.44301116"/>
        <n v="1894152.24"/>
        <n v="1855018.9085277701"/>
        <n v="1776956.62867258"/>
        <n v="1752916.14360289"/>
        <n v="1725575.962817"/>
        <n v="1603755.4233080801"/>
        <n v="1592509.6327374801"/>
        <n v="1569289"/>
        <n v="1513870.9794171201"/>
        <n v="1481416.38298871"/>
        <n v="1465092.13121134"/>
        <n v="1262218.44581084"/>
        <n v="1234133.9506117799"/>
        <n v="1184420.13898014"/>
        <n v="1180670.7742176999"/>
        <n v="1120390.27"/>
        <n v="1116479.8473201301"/>
        <n v="1055447.8096825399"/>
        <n v="1035778.9561683"/>
        <n v="944904.81912454602"/>
        <n v="883254.85800000001"/>
        <n v="872121.32509899396"/>
        <n v="857749.47323149396"/>
        <n v="822755.96707452205"/>
        <n v="739849.38236080098"/>
        <n v="737068.99375590798"/>
        <n v="728311.15140926396"/>
        <n v="706256.42077634204"/>
        <n v="593523.71457733796"/>
        <n v="577252.826"/>
        <n v="567182.43000000005"/>
        <n v="535170.89947093197"/>
        <n v="526247.33700000006"/>
        <n v="495140.21800162003"/>
        <n v="486301.81139068003"/>
        <n v="449397.53677577502"/>
        <n v="447512.99777807097"/>
        <n v="436951.213608258"/>
        <n v="415934.94910185802"/>
        <n v="403254.33794515702"/>
        <n v="382620.35877129901"/>
        <n v="362133.04407613102"/>
        <n v="354416.28421998402"/>
        <n v="330370.18795459298"/>
        <n v="323536.42625742999"/>
        <n v="318030.65851160302"/>
        <n v="309813.53138652002"/>
        <n v="275693.74270122399"/>
        <n v="224018.99095277101"/>
        <n v="206568.58371791101"/>
        <n v="203401.73018016299"/>
        <n v="194889.431124333"/>
        <n v="189533.35559915501"/>
        <n v="186623.48166016399"/>
        <n v="185765.08390459599"/>
        <n v="180055.700512037"/>
        <n v="174590.01743692599"/>
        <n v="172230.23813752001"/>
        <n v="170019.72322566199"/>
        <n v="167730.73384966399"/>
        <n v="159673.30365779001"/>
        <n v="156323.63374415899"/>
        <n v="149526.47"/>
        <n v="141017.55893116599"/>
        <n v="129749.20839194801"/>
        <n v="128605.34"/>
        <n v="123041.85492156701"/>
        <n v="121620.264251417"/>
        <n v="121562.809459439"/>
        <n v="120059.59"/>
        <n v="117510.120997419"/>
        <n v="117398.45"/>
        <n v="113577.331019683"/>
        <n v="112259.308870668"/>
        <n v="111483.43353859799"/>
        <n v="105818.79"/>
        <n v="96065.2"/>
        <n v="92704.670339776101"/>
        <n v="91906.580596594504"/>
        <n v="90442.272436633997"/>
        <n v="88448.767638650999"/>
        <n v="87666.589995872593"/>
        <n v="87217.217000000004"/>
        <n v="83635"/>
        <n v="78891.436863681301"/>
        <n v="78891.436000000002"/>
        <n v="78259.17"/>
        <n v="76465.030786062503"/>
        <n v="75035.196101122303"/>
        <n v="74116.556153644997"/>
        <n v="72937.316481156406"/>
        <n v="72833.402402514897"/>
        <n v="72532.109167372197"/>
        <n v="69723.9936863888"/>
        <n v="65319.879725355"/>
        <n v="65091.57"/>
        <n v="58310.17"/>
        <n v="54686.400600571098"/>
        <n v="53691.408899349197"/>
        <n v="53078.587344833402"/>
        <n v="50661.610050597199"/>
        <n v="47752.7563290053"/>
        <n v="47264.615213739897"/>
        <n v="46593.591902113301"/>
        <n v="42548.907112855602"/>
        <n v="41859.404702208398"/>
        <n v="40441.993000000002"/>
        <n v="38505.370000000003"/>
        <n v="38297.495999999999"/>
        <n v="37101.357579258503"/>
        <n v="36590.212207153803"/>
        <n v="35955.768625823301"/>
        <n v="34975.356160337898"/>
        <n v="33137.3193298935"/>
        <n v="32330.376732506102"/>
        <n v="32226.676570415999"/>
        <n v="32188.76"/>
        <n v="29640.803931258801"/>
        <n v="27963.17"/>
        <n v="26821.564789600601"/>
        <n v="26479.040000000001"/>
        <n v="25711.1239710788"/>
        <n v="25648.265415194299"/>
        <n v="25567.53"/>
        <n v="25428.52"/>
        <n v="25266.835748858601"/>
        <n v="25176.332592480401"/>
        <n v="24229.126"/>
        <n v="23846.150110272301"/>
        <n v="22856.160765330202"/>
        <n v="22066.3150369387"/>
        <n v="21638.151999999998"/>
        <n v="21484.116459517401"/>
        <n v="21460.717000000001"/>
        <n v="20990.95"/>
        <n v="20000.009999999998"/>
        <n v="19917.671373804202"/>
        <n v="19844.87"/>
        <n v="18856.849999999999"/>
        <n v="18784"/>
        <n v="18758.836049299101"/>
        <n v="18627.1950945672"/>
        <n v="18594.284855884202"/>
        <n v="17882.28"/>
        <n v="17558.07"/>
        <n v="16838"/>
        <n v="16425.548999999999"/>
        <n v="15155.164913512701"/>
        <n v="15049.7541927784"/>
        <n v="14911.629000000001"/>
        <n v="14762.216663637901"/>
        <n v="13956.754999999999"/>
        <n v="12341.339"/>
        <n v="12014.968000000001"/>
        <n v="11554.7848015946"/>
        <n v="11318.76"/>
        <n v="10454.348"/>
        <n v="10189.8984726953"/>
        <n v="9863.1985332893692"/>
        <n v="9530.41019972707"/>
        <n v="9404.1007000000009"/>
        <n v="8978.56"/>
        <n v="8183.6738674614699"/>
        <n v="7890.7069227055699"/>
        <n v="7469.5870000000004"/>
        <n v="7333.0593833417997"/>
        <n v="7271.6149999999998"/>
        <n v="7240.2525102558002"/>
        <n v="6582.0477365961797"/>
        <n v="6179.4238765485898"/>
        <n v="6170.6697530589199"/>
        <n v="5923.8429629365601"/>
        <n v="5774.4629999999997"/>
        <n v="5606.63"/>
        <n v="5392.34"/>
        <n v="5144.4620000000004"/>
        <n v="4943.52922816727"/>
        <n v="4929.29554993688"/>
        <n v="4607.4334156172799"/>
        <n v="4200"/>
        <n v="4055.33"/>
        <n v="3979.82"/>
        <n v="3767.79"/>
        <n v="3704.82"/>
        <n v="3696.05"/>
        <n v="3507.0631301325202"/>
        <n v="3500"/>
        <n v="3499.97"/>
        <n v="3291.0237999999999"/>
        <n v="2879.55"/>
        <n v="2856.46"/>
        <n v="2848.48"/>
        <n v="2787.53"/>
        <n v="2715.0946913459202"/>
        <n v="2629.8736282763398"/>
        <n v="2468.2669999999998"/>
        <n v="2439.6359935693699"/>
        <n v="2330.0279999999998"/>
        <n v="2296.86"/>
        <n v="2239.5417423768499"/>
        <n v="2172.0757530767401"/>
        <n v="2019.19"/>
        <n v="1965.46"/>
        <n v="1910.9"/>
        <n v="1854.96"/>
        <n v="1777.9"/>
        <n v="1685.0535859266499"/>
        <n v="1610.2979787582501"/>
        <n v="1547.48"/>
        <n v="1429.75"/>
        <n v="1330.9"/>
        <n v="1234.133"/>
        <n v="1200.3186803650201"/>
        <n v="987.30700000000002"/>
        <n v="930.54"/>
        <n v="852"/>
        <n v="850"/>
        <n v="804.66"/>
        <n v="716.81"/>
        <n v="683"/>
        <n v="585.05999999999995"/>
        <n v="520.20000000000005"/>
        <n v="468.641798845648"/>
        <n v="369.9"/>
        <n v="319"/>
        <n v="280"/>
        <n v="252.75"/>
        <n v="235.2"/>
        <n v="212.2"/>
        <n v="154.46"/>
        <n v="139.72"/>
        <n v="121.7"/>
        <n v="115.21"/>
        <n v="110.19"/>
        <n v="70.19"/>
        <n v="66.198945110816098"/>
        <n v="2222022769.8417497"/>
        <n v="1640900169.0799999"/>
        <n v="1531832734.634325"/>
        <n v="363781024.95999998"/>
        <n v="59514860.441850863"/>
        <n v="58512583.846432872"/>
        <n v="38718456.762179613"/>
        <n v="28100775.328812066"/>
        <n v="23636330.332087368"/>
        <n v="4677368.4518538574"/>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711">
  <r>
    <n v="691"/>
    <s v="Classificado pela Meden"/>
    <m/>
    <m/>
    <x v="0"/>
    <m/>
    <s v="Partes_Relacionadas"/>
    <s v="Partes Relacionadas"/>
    <x v="0"/>
    <x v="0"/>
    <x v="0"/>
    <s v="21 3237-5200"/>
    <s v="faturamento@osx.com.br"/>
    <s v="Rua Lauro Muller 116 Sala 2405 Botafogo 22290-160 Rio de Janeiro Rio de Janeiro RJ"/>
    <x v="0"/>
    <x v="0"/>
  </r>
  <r>
    <n v="695"/>
    <s v="Classificado pela Meden"/>
    <m/>
    <s v="Email;Endereço;Telefone"/>
    <x v="0"/>
    <m/>
    <s v="Partes_Relacionadas"/>
    <s v="Partes Relacionadas"/>
    <x v="0"/>
    <x v="1"/>
    <x v="1"/>
    <s v=""/>
    <n v="0"/>
    <s v=""/>
    <x v="0"/>
    <x v="1"/>
  </r>
  <r>
    <n v="696"/>
    <s v="Classificado pela Meden"/>
    <m/>
    <s v="Email;Telefone"/>
    <x v="0"/>
    <m/>
    <s v="Partes_Relacionadas"/>
    <s v="Partes Relacionadas"/>
    <x v="0"/>
    <x v="2"/>
    <x v="1"/>
    <s v=""/>
    <n v="0"/>
    <s v="502 East John Street, S/N"/>
    <x v="0"/>
    <x v="2"/>
  </r>
  <r>
    <n v="697"/>
    <s v="Classificado pela Meden"/>
    <m/>
    <m/>
    <x v="0"/>
    <m/>
    <s v="Partes_Relacionadas"/>
    <s v="Partes Relacionadas"/>
    <x v="0"/>
    <x v="3"/>
    <x v="2"/>
    <s v=""/>
    <s v="eike.batista@ebx.com.br"/>
    <s v="Praia do Flamengo 154 10º andar Flamengo 22210-030 Rio de Janeiro Rio de Janeiro RJ"/>
    <x v="0"/>
    <x v="3"/>
  </r>
  <r>
    <n v="692"/>
    <s v="Classificado pela Meden"/>
    <m/>
    <m/>
    <x v="0"/>
    <m/>
    <s v="Partes_Relacionadas"/>
    <s v="Partes Relacionadas"/>
    <x v="0"/>
    <x v="4"/>
    <x v="3"/>
    <s v="21 3237-5200"/>
    <s v="faturamento@osx.com.br"/>
    <s v="Rua Lauro Muller 116 Sala 2405 Botafogo 22290-160 Rio de Janeiro Rio de Janeiro RJ"/>
    <x v="0"/>
    <x v="4"/>
  </r>
  <r>
    <n v="698"/>
    <s v="Classificado pela Meden"/>
    <m/>
    <m/>
    <x v="0"/>
    <m/>
    <s v="Partes_Relacionadas"/>
    <s v="Partes Relacionadas"/>
    <x v="0"/>
    <x v="5"/>
    <x v="4"/>
    <s v="21 2163-4687"/>
    <s v="sirlene.pacheco@ebx.com.br"/>
    <s v="Praia do Flamengo 154 10º andar Flamengo 22210-030 Rio de Janeiro Rio de Janeiro RJ"/>
    <x v="0"/>
    <x v="5"/>
  </r>
  <r>
    <n v="701"/>
    <s v="Classificado pela Meden"/>
    <m/>
    <m/>
    <x v="0"/>
    <m/>
    <s v="Partes_Relacionadas"/>
    <s v="Partes Relacionadas"/>
    <x v="0"/>
    <x v="6"/>
    <x v="5"/>
    <s v="21 2163-4687"/>
    <s v="sirlene.pacheco@ebx.com.br"/>
    <s v="Praia do Flamengo 154 10º andar Flamengo 22210-030 Rio de Janeiro Rio de Janeiro RJ"/>
    <x v="0"/>
    <x v="6"/>
  </r>
  <r>
    <n v="709"/>
    <s v="Classificado pela Meden"/>
    <m/>
    <m/>
    <x v="1"/>
    <m/>
    <s v="Partes_Relacionadas"/>
    <s v="Partes Relacionadas"/>
    <x v="0"/>
    <x v="4"/>
    <x v="3"/>
    <s v="21 3237-5200"/>
    <s v="faturamento@osx.com.br"/>
    <s v="Rua Lauro Muller 116 Sala 2405 Botafogo 22290-160 Rio de Janeiro Rio de Janeiro RJ"/>
    <x v="0"/>
    <x v="7"/>
  </r>
  <r>
    <n v="693"/>
    <s v="Classificado pela Meden"/>
    <m/>
    <s v="Email;Endereço"/>
    <x v="0"/>
    <m/>
    <s v="Partes_Relacionadas"/>
    <s v="Partes Relacionadas"/>
    <x v="0"/>
    <x v="7"/>
    <x v="6"/>
    <s v="21 2555-6100"/>
    <n v="0"/>
    <s v=""/>
    <x v="0"/>
    <x v="8"/>
  </r>
  <r>
    <n v="705"/>
    <s v="Classificado pela Meden"/>
    <m/>
    <s v="Email"/>
    <x v="2"/>
    <m/>
    <s v="Partes_Relacionadas"/>
    <s v="Partes Relacionadas"/>
    <x v="0"/>
    <x v="8"/>
    <x v="7"/>
    <s v="21 3550-9150"/>
    <n v="0"/>
    <s v="V 5 Projetada S/N Parte Lote A-12 Distrito Industrial 28200-000 Rio de Janeiro Sao Joao Da Barra RJ"/>
    <x v="0"/>
    <x v="9"/>
  </r>
  <r>
    <n v="708"/>
    <s v="Classificado pela Meden"/>
    <m/>
    <m/>
    <x v="2"/>
    <m/>
    <s v="Partes_Relacionadas"/>
    <s v="Partes Relacionadas"/>
    <x v="0"/>
    <x v="6"/>
    <x v="5"/>
    <s v="21 2163-4687"/>
    <s v="sirlene.pacheco@ebx.com.br"/>
    <s v="Praia do Flamengo 154 10º andar Flamengo 22210-030 Rio de Janeiro Rio de Janeiro RJ"/>
    <x v="0"/>
    <x v="10"/>
  </r>
  <r>
    <n v="711"/>
    <s v="Classificado pela Meden"/>
    <m/>
    <m/>
    <x v="3"/>
    <m/>
    <s v="Partes_Relacionadas"/>
    <s v="Partes Relacionadas"/>
    <x v="0"/>
    <x v="4"/>
    <x v="3"/>
    <s v="21 3237-5200"/>
    <s v="faturamento@osx.com.br"/>
    <s v="Rua Lauro Muller 116 Sala 2405 Botafogo 22290-160 Rio de Janeiro Rio de Janeiro RJ"/>
    <x v="0"/>
    <x v="11"/>
  </r>
  <r>
    <n v="699"/>
    <s v="Classificado pela Meden"/>
    <m/>
    <m/>
    <x v="2"/>
    <m/>
    <s v="Partes_Relacionadas"/>
    <s v="Partes Relacionadas"/>
    <x v="0"/>
    <x v="5"/>
    <x v="4"/>
    <s v="21 2163-4687"/>
    <s v="sirlene.pacheco@ebx.com.br"/>
    <s v="Praia do Flamengo 154 10º andar Flamengo 22210-030 Rio de Janeiro Rio de Janeiro RJ"/>
    <x v="0"/>
    <x v="12"/>
  </r>
  <r>
    <n v="702"/>
    <s v="Classificado pela Meden"/>
    <m/>
    <m/>
    <x v="1"/>
    <m/>
    <s v="Partes_Relacionadas"/>
    <s v="Partes Relacionadas"/>
    <x v="0"/>
    <x v="6"/>
    <x v="5"/>
    <s v="21 2163-4687"/>
    <s v="sirlene.pacheco@ebx.com.br"/>
    <s v="Praia do Flamengo 154 10º andar Flamengo 22210-030 Rio de Janeiro Rio de Janeiro RJ"/>
    <x v="0"/>
    <x v="13"/>
  </r>
  <r>
    <n v="706"/>
    <s v="Classificado pela Meden"/>
    <m/>
    <m/>
    <x v="2"/>
    <m/>
    <s v="Partes_Relacionadas"/>
    <s v="Partes Relacionadas"/>
    <x v="0"/>
    <x v="9"/>
    <x v="8"/>
    <s v="21 2555-4113"/>
    <s v="bernardo.duarte@portodoacu.com.br"/>
    <s v="Faz Saco Dantas S/N Distrito Industrial 28200-000 Rio de Janeiro Sao Joao Da Barra RJ"/>
    <x v="0"/>
    <x v="14"/>
  </r>
  <r>
    <n v="703"/>
    <s v="Classificado pela Meden"/>
    <m/>
    <s v="Email"/>
    <x v="0"/>
    <m/>
    <s v="Partes_Relacionadas"/>
    <s v="Partes Relacionadas"/>
    <x v="0"/>
    <x v="10"/>
    <x v="9"/>
    <s v="21 2555-5642"/>
    <n v="0"/>
    <s v="Praia do Flamengo 154 10º andar Flamengo 22210-030 Rio de Janeiro Rio de Janeiro RJ"/>
    <x v="0"/>
    <x v="15"/>
  </r>
  <r>
    <n v="700"/>
    <s v="Classificado pela Meden"/>
    <m/>
    <m/>
    <x v="0"/>
    <m/>
    <s v="Partes_Relacionadas"/>
    <s v="Partes Relacionadas"/>
    <x v="0"/>
    <x v="11"/>
    <x v="10"/>
    <s v="21 2163-5500"/>
    <s v="sirlene.pacheco@ebx.com.br"/>
    <s v="Praia do Flamengo 154 10º andar Flamengo 22210-030 Rio de Janeiro Rio de Janeiro RJ"/>
    <x v="0"/>
    <x v="16"/>
  </r>
  <r>
    <n v="710"/>
    <s v="Classificado pela Meden"/>
    <m/>
    <m/>
    <x v="1"/>
    <m/>
    <s v="Partes_Relacionadas"/>
    <s v="Partes Relacionadas"/>
    <x v="0"/>
    <x v="7"/>
    <x v="6"/>
    <s v="21 2555-6100"/>
    <s v="faturamento@osx.com.br"/>
    <s v=""/>
    <x v="0"/>
    <x v="17"/>
  </r>
  <r>
    <n v="707"/>
    <s v="Classificado pela Meden"/>
    <m/>
    <s v="Email;Endereço;Telefone"/>
    <x v="2"/>
    <m/>
    <s v="Partes_Relacionadas"/>
    <s v="Partes Relacionadas"/>
    <x v="0"/>
    <x v="12"/>
    <x v="1"/>
    <s v=""/>
    <n v="0"/>
    <s v=""/>
    <x v="0"/>
    <x v="18"/>
  </r>
  <r>
    <n v="704"/>
    <s v="Classificado pela Meden"/>
    <m/>
    <m/>
    <x v="1"/>
    <m/>
    <s v="Partes_Relacionadas"/>
    <s v="Partes Relacionadas"/>
    <x v="0"/>
    <x v="5"/>
    <x v="4"/>
    <s v="21 2163-4687"/>
    <s v="sirlene.pacheco@ebx.com.br"/>
    <s v="Praia do Flamengo 154 10º andar Flamengo 22210-030 Rio de Janeiro Rio de Janeiro RJ"/>
    <x v="0"/>
    <x v="19"/>
  </r>
  <r>
    <n v="694"/>
    <s v="Classificado pela Meden"/>
    <m/>
    <s v="Email;Endereço;Telefone"/>
    <x v="0"/>
    <m/>
    <s v="Partes_Relacionadas"/>
    <s v="Partes Relacionadas"/>
    <x v="0"/>
    <x v="12"/>
    <x v="1"/>
    <s v=""/>
    <n v="0"/>
    <s v=""/>
    <x v="0"/>
    <x v="20"/>
  </r>
  <r>
    <n v="272"/>
    <s v="Valor Negativo"/>
    <s v="Cliente recorrente"/>
    <s v="Email;Endereço;Telefone"/>
    <x v="2"/>
    <m/>
    <s v="Fornecedores"/>
    <s v="Empresa de pequeno porte"/>
    <x v="1"/>
    <x v="13"/>
    <x v="11"/>
    <s v=""/>
    <n v="0"/>
    <s v=""/>
    <x v="0"/>
    <x v="21"/>
  </r>
  <r>
    <n v="330"/>
    <s v="Valor Negativo"/>
    <m/>
    <s v="Email;Endereço;Telefone"/>
    <x v="2"/>
    <m/>
    <s v="Fornecedores"/>
    <s v="Empresa de pequeno porte"/>
    <x v="1"/>
    <x v="14"/>
    <x v="1"/>
    <s v=""/>
    <n v="0"/>
    <s v=""/>
    <x v="0"/>
    <x v="22"/>
  </r>
  <r>
    <n v="332"/>
    <s v="Valor Negativo"/>
    <s v="Cliente recorrente"/>
    <s v="Email;Endereço;Telefone"/>
    <x v="2"/>
    <m/>
    <s v="Fornecedores"/>
    <s v="Empresa de pequeno porte"/>
    <x v="1"/>
    <x v="15"/>
    <x v="12"/>
    <s v="00 0000-000"/>
    <n v="0"/>
    <s v=""/>
    <x v="0"/>
    <x v="23"/>
  </r>
  <r>
    <n v="449"/>
    <s v="Valor Negativo"/>
    <m/>
    <s v="Email"/>
    <x v="1"/>
    <m/>
    <s v="Fornecedores"/>
    <s v="Empresa de pequeno porte"/>
    <x v="1"/>
    <x v="16"/>
    <x v="13"/>
    <s v="11 43134620"/>
    <n v="0"/>
    <s v="Av Senador Adolf Schindling 46 Fundos 1 Vila Endres 7042020 São Paulo Guarulhos SP BRASIL"/>
    <x v="0"/>
    <x v="24"/>
  </r>
  <r>
    <n v="229"/>
    <s v="Valor Negativo"/>
    <m/>
    <s v="Email"/>
    <x v="2"/>
    <m/>
    <s v="Fornecedores"/>
    <s v="Empresa de pequeno porte"/>
    <x v="1"/>
    <x v="17"/>
    <x v="14"/>
    <s v="21 2252-2500"/>
    <n v="0"/>
    <s v="Av Beira Mar 262 Andar 6 Centro 20021-060 Rio de Janeiro Rio de Janeiro RJ BRASIL"/>
    <x v="0"/>
    <x v="25"/>
  </r>
  <r>
    <n v="255"/>
    <s v="Valor Negativo"/>
    <m/>
    <s v="Email"/>
    <x v="1"/>
    <m/>
    <s v="Fornecedores"/>
    <s v="Empresa de pequeno porte"/>
    <x v="1"/>
    <x v="18"/>
    <x v="15"/>
    <s v="21 24139259"/>
    <n v="0"/>
    <s v="Av Presidente Vargas 590 Sala 2105 Centro 20071000 Rio de Janeiro Rio de Janeiro BRASIL"/>
    <x v="0"/>
    <x v="26"/>
  </r>
  <r>
    <n v="278"/>
    <s v="Valor Negativo"/>
    <s v="Cliente recorrente"/>
    <s v="Email"/>
    <x v="2"/>
    <m/>
    <s v="Fornecedores"/>
    <s v="Empresa de pequeno porte"/>
    <x v="1"/>
    <x v="19"/>
    <x v="16"/>
    <s v="22 99329921"/>
    <n v="0"/>
    <s v="Av Pelinca 24 Loja 103 Centro 28035175 Rio de Janeiro Campos dos Goytacazes BRASIL"/>
    <x v="0"/>
    <x v="27"/>
  </r>
  <r>
    <n v="573"/>
    <s v="Valor Negativo"/>
    <m/>
    <m/>
    <x v="1"/>
    <m/>
    <s v="Fornecedores"/>
    <s v="Empresa de pequeno porte"/>
    <x v="1"/>
    <x v="20"/>
    <x v="17"/>
    <s v="11 40042884"/>
    <s v="atendimento@sky.com.br"/>
    <s v="Av Das Nações Unidas S/N Brooklin Novo 04578-910 São Paulo São Paulo SP BRASIL"/>
    <x v="0"/>
    <x v="28"/>
  </r>
  <r>
    <n v="471"/>
    <s v="Valor Negativo"/>
    <m/>
    <m/>
    <x v="1"/>
    <m/>
    <s v="Fornecedores"/>
    <s v="Empresa de pequeno porte"/>
    <x v="1"/>
    <x v="21"/>
    <x v="18"/>
    <s v="11 4280-6500"/>
    <s v="br.fiscal@br.dsv.com"/>
    <s v="Av Jornalista Roberto Marinho 85 Andar 12 Conj 121 Conj 122 Cidade Moncoes 04576-010 São Paulo São Paulo SP BRASIL"/>
    <x v="0"/>
    <x v="29"/>
  </r>
  <r>
    <n v="225"/>
    <s v="Valor Negativo"/>
    <m/>
    <m/>
    <x v="0"/>
    <m/>
    <s v="Fornecedores"/>
    <s v="Empresa de pequeno porte"/>
    <x v="1"/>
    <x v="22"/>
    <x v="19"/>
    <s v="21 9154-7020"/>
    <s v="bruno@fabricadigital.com.br"/>
    <s v="Rua Visconde de Inhauma 134 Sala 2001 Centro 20091901 Rio de Janeiro Rio de Janeiro BRASIL"/>
    <x v="0"/>
    <x v="30"/>
  </r>
  <r>
    <n v="211"/>
    <s v="Valor Negativo"/>
    <m/>
    <m/>
    <x v="2"/>
    <m/>
    <s v="Fornecedores"/>
    <s v="Empresa de pequeno porte"/>
    <x v="1"/>
    <x v="23"/>
    <x v="20"/>
    <s v="11 5095-7900"/>
    <s v="geraldo.teixira@erm.com"/>
    <s v="Av Engenheiro Luis Carlos Berrini 105 Condominio Thera One torre 3 andar 17 Cidade Moncoes 04571-010 São Paulo São Paulo SP BRASIL"/>
    <x v="0"/>
    <x v="31"/>
  </r>
  <r>
    <n v="78"/>
    <s v="Valor Negativo"/>
    <s v="Cliente recorrente"/>
    <m/>
    <x v="2"/>
    <m/>
    <s v="Fornecedores"/>
    <s v="Empresa de pequeno porte"/>
    <x v="1"/>
    <x v="24"/>
    <x v="21"/>
    <s v="21 25149600"/>
    <s v="luisfelipe.ferraiolo@ubs.com"/>
    <s v="Pr Botafogo 501 5o e 6o andar Botafogo 22250-040 Rio de Janeiro Rio de Janeiro BRASIL"/>
    <x v="0"/>
    <x v="32"/>
  </r>
  <r>
    <n v="353"/>
    <s v="Sem Valor"/>
    <m/>
    <s v="Empresa;Email;Telefone"/>
    <x v="4"/>
    <m/>
    <s v="Fornecedores"/>
    <s v="Empresa de pequeno porte"/>
    <x v="1"/>
    <x v="25"/>
    <x v="22"/>
    <s v="00 0000-0000"/>
    <n v="0"/>
    <s v="Rua Tenente Coronel Cardoso 408 Centro 28030002 Rio de Janeiro Campos dos Goytacazes BRASIL"/>
    <x v="1"/>
    <x v="33"/>
  </r>
  <r>
    <n v="397"/>
    <s v="Sem Valor"/>
    <m/>
    <s v="Empresa;Email;Endereço;Telefone"/>
    <x v="4"/>
    <m/>
    <s v="Fornecedores"/>
    <s v="Microempresa"/>
    <x v="1"/>
    <x v="26"/>
    <x v="23"/>
    <s v=""/>
    <n v="0"/>
    <s v=""/>
    <x v="1"/>
    <x v="33"/>
  </r>
  <r>
    <n v="110"/>
    <s v="Sem Valor"/>
    <m/>
    <s v="Empresa;Email"/>
    <x v="4"/>
    <m/>
    <s v="Fornecedores"/>
    <s v="Microempresa"/>
    <x v="1"/>
    <x v="27"/>
    <x v="24"/>
    <s v="16 34429320"/>
    <n v="0"/>
    <s v="Av Doutor Joao Palma Guiao 630 Sala 01 Alto da Boa Vista 14025350 São Paulo Ribeirão Preto BRASIL"/>
    <x v="1"/>
    <x v="33"/>
  </r>
  <r>
    <n v="173"/>
    <s v="Sem Valor"/>
    <m/>
    <s v="Empresa;Email"/>
    <x v="4"/>
    <m/>
    <s v="Fornecedores"/>
    <s v="Empresa de pequeno porte"/>
    <x v="1"/>
    <x v="28"/>
    <x v="25"/>
    <s v="21 21586644"/>
    <n v="0"/>
    <s v="Rua Lauro Muller 116 Sala 4206 Botafogo 22290160 Rio de Janeiro Rio de Janeiro BRASIL"/>
    <x v="1"/>
    <x v="33"/>
  </r>
  <r>
    <n v="538"/>
    <s v="Sem Valor"/>
    <m/>
    <s v="Empresa;Email"/>
    <x v="4"/>
    <m/>
    <s v="Fornecedores"/>
    <s v="Microempresa"/>
    <x v="1"/>
    <x v="29"/>
    <x v="26"/>
    <s v="21 24851136"/>
    <n v="0"/>
    <s v="Rua Americo Rocha 709 Letra A Marechal Hermes 21555300 Rio de Janeiro Rio de Janeiro RJ BRASIL"/>
    <x v="1"/>
    <x v="33"/>
  </r>
  <r>
    <n v="154"/>
    <s v="Sem Valor"/>
    <m/>
    <s v="Empresa;Email"/>
    <x v="4"/>
    <m/>
    <s v="Fornecedores"/>
    <s v="Microempresa"/>
    <x v="1"/>
    <x v="30"/>
    <x v="27"/>
    <s v="21 25071400"/>
    <n v="0"/>
    <s v="Av Almirante Barroso 63 Sala 507,508 e 712 Centro 20031003 Rio de Janeiro Rio de Janeiro BRASIL"/>
    <x v="1"/>
    <x v="33"/>
  </r>
  <r>
    <n v="155"/>
    <s v="Sem Valor"/>
    <m/>
    <s v="Email"/>
    <x v="1"/>
    <m/>
    <s v="Fornecedores"/>
    <s v="Microempresa"/>
    <x v="1"/>
    <x v="30"/>
    <x v="27"/>
    <s v="21 2507-1400"/>
    <n v="0"/>
    <s v="Av Almirante Barroso 63 Salas 507/50 Centro 20031-003 Rio de Janeiro Rio de Janeiro RJ BRASIL"/>
    <x v="1"/>
    <x v="33"/>
  </r>
  <r>
    <n v="152"/>
    <s v="Sem Valor"/>
    <m/>
    <s v="Empresa;Email"/>
    <x v="4"/>
    <m/>
    <s v="Fornecedores"/>
    <s v="Empresa de pequeno porte"/>
    <x v="1"/>
    <x v="31"/>
    <x v="28"/>
    <s v="21 25086000"/>
    <n v="0"/>
    <s v="Rua Sete de Setembro 34 Centro 20050009 Rio de Janeiro Rio de Janeiro BRASIL"/>
    <x v="1"/>
    <x v="33"/>
  </r>
  <r>
    <n v="452"/>
    <s v="Sem Valor"/>
    <m/>
    <s v="Empresa;Email"/>
    <x v="4"/>
    <m/>
    <s v="Fornecedores"/>
    <s v="Empresa de pequeno porte"/>
    <x v="1"/>
    <x v="32"/>
    <x v="29"/>
    <s v="21 25325792"/>
    <n v="0"/>
    <s v="Av Rio Branco 156 Slj 221 Stand 03 Centro 20040003 Rio de Janeiro Rio de Janeiro RJ BRASIL"/>
    <x v="1"/>
    <x v="33"/>
  </r>
  <r>
    <n v="72"/>
    <s v="Sem Valor"/>
    <m/>
    <s v="Empresa;Email"/>
    <x v="4"/>
    <m/>
    <s v="Fornecedores"/>
    <s v="Microempresa"/>
    <x v="1"/>
    <x v="33"/>
    <x v="30"/>
    <s v="21 26035173"/>
    <n v="0"/>
    <s v="Rua Antonio Aldeia Lote 22 B Barro Vermelho 24420010 Rio de Janeiro São Gonçalo BRASIL"/>
    <x v="1"/>
    <x v="33"/>
  </r>
  <r>
    <n v="151"/>
    <s v="Sem Valor"/>
    <m/>
    <s v="Empresa;Email"/>
    <x v="4"/>
    <m/>
    <s v="Fornecedores"/>
    <s v="Microempresa"/>
    <x v="1"/>
    <x v="34"/>
    <x v="31"/>
    <s v="21 27211814"/>
    <n v="0"/>
    <s v="Rua Doutor Borman 23 Sala 307 Parte Centro 24020320 Rio de Janeiro Niteroi BRASIL"/>
    <x v="1"/>
    <x v="33"/>
  </r>
  <r>
    <n v="163"/>
    <s v="Sem Valor"/>
    <m/>
    <s v="Empresa;Email"/>
    <x v="4"/>
    <m/>
    <s v="Fornecedores"/>
    <s v="Microempresa"/>
    <x v="1"/>
    <x v="35"/>
    <x v="32"/>
    <s v="21 35824617"/>
    <n v="0"/>
    <s v="Av Prefeito Jorge Julio Costa dos Santos 1000 Bloco 05 Apto 911 Centro 26130010 Rio de Janeiro Belford Roxo BRASIL"/>
    <x v="1"/>
    <x v="33"/>
  </r>
  <r>
    <n v="233"/>
    <s v="Sem Valor"/>
    <m/>
    <s v="Empresa;Email"/>
    <x v="4"/>
    <m/>
    <s v="Fornecedores"/>
    <s v="Microempresa"/>
    <x v="1"/>
    <x v="36"/>
    <x v="33"/>
    <s v="21 87388940"/>
    <n v="0"/>
    <s v="Rua Cantagalo Lote 5 Quadra 78 Casa 2 Trindade 24457070 Rio de Janeiro São Gonçalo BRASIL"/>
    <x v="1"/>
    <x v="33"/>
  </r>
  <r>
    <n v="53"/>
    <s v="Sem Valor"/>
    <m/>
    <s v="Empresa;Email"/>
    <x v="4"/>
    <m/>
    <s v="Fornecedores"/>
    <s v="Microempresa"/>
    <x v="1"/>
    <x v="37"/>
    <x v="34"/>
    <s v="21 91244150"/>
    <n v="0"/>
    <s v="Av João Cabral de Melo Neto 850 Blc 003 Sala 526 Barra da Tijuca 22775057 Rio de Janeiro Rio de Janeiro BRASIL"/>
    <x v="1"/>
    <x v="33"/>
  </r>
  <r>
    <n v="669"/>
    <s v="Sem Valor"/>
    <m/>
    <s v="Empresa;Email"/>
    <x v="4"/>
    <m/>
    <s v="Fornecedores"/>
    <s v="Microempresa"/>
    <x v="1"/>
    <x v="38"/>
    <x v="35"/>
    <s v="21 97848491"/>
    <n v="0"/>
    <s v="Rua Carvalho de Araujo 173 Raul Veiga 24710580 Rio de Janeiro São Gonçalo RJ BRASIL"/>
    <x v="1"/>
    <x v="33"/>
  </r>
  <r>
    <n v="653"/>
    <s v="Sem Valor"/>
    <m/>
    <s v="Empresa;Email"/>
    <x v="4"/>
    <m/>
    <s v="Fornecedores"/>
    <s v="Microempresa"/>
    <x v="1"/>
    <x v="39"/>
    <x v="36"/>
    <s v="21 99880793"/>
    <n v="0"/>
    <s v="Rua Bela 1119 Sobreloja São Cristovao 20930381 Rio de Janeiro Rio de Janeiro RJ BRASIL"/>
    <x v="1"/>
    <x v="33"/>
  </r>
  <r>
    <n v="561"/>
    <s v="Sem Valor"/>
    <m/>
    <s v="Empresa;Email"/>
    <x v="4"/>
    <m/>
    <s v="Fornecedores"/>
    <s v="Empresa de pequeno porte"/>
    <x v="1"/>
    <x v="40"/>
    <x v="37"/>
    <s v="22 21057330"/>
    <n v="0"/>
    <s v="Av Deputado Alair Ferreira 312 Parque Turf Club 28015-020 Rio de Janeiro Campos dos Goytacazes RJ BRASIL"/>
    <x v="1"/>
    <x v="33"/>
  </r>
  <r>
    <n v="380"/>
    <s v="Sem Valor"/>
    <m/>
    <s v="Empresa;Email"/>
    <x v="4"/>
    <m/>
    <s v="Fornecedores"/>
    <s v="Microempresa"/>
    <x v="1"/>
    <x v="41"/>
    <x v="38"/>
    <s v="22 27327877"/>
    <n v="0"/>
    <s v="Av Professora Carmem Carneiro 1558 Altos Parque Aeroporto 28085710 Rio de Janeiro Rio de Janeiro BRASIL"/>
    <x v="1"/>
    <x v="33"/>
  </r>
  <r>
    <n v="506"/>
    <s v="Sem Valor"/>
    <m/>
    <s v="Empresa;Email"/>
    <x v="4"/>
    <m/>
    <s v="Fornecedores"/>
    <s v="Microempresa"/>
    <x v="1"/>
    <x v="42"/>
    <x v="39"/>
    <s v="22 27342325"/>
    <n v="0"/>
    <s v="Rua Doutor Lacerda Sobrinho 345 Centro 28010076 Rio de Janeiro Campos dos Goytacazes RJ BRASIL"/>
    <x v="1"/>
    <x v="33"/>
  </r>
  <r>
    <n v="270"/>
    <s v="Sem Valor"/>
    <m/>
    <s v="Empresa;Email"/>
    <x v="4"/>
    <m/>
    <s v="Fornecedores"/>
    <s v="Microempresa"/>
    <x v="1"/>
    <x v="43"/>
    <x v="40"/>
    <s v="22 27386199"/>
    <n v="0"/>
    <s v="Rua Alcebiades Peçanha 181 Casa 1 Parque Rosario 28027150 Rio de Janeiro Campos dos Goytacazes BRASIL"/>
    <x v="1"/>
    <x v="33"/>
  </r>
  <r>
    <n v="20"/>
    <s v="Sem Valor"/>
    <m/>
    <s v="Empresa;Email"/>
    <x v="4"/>
    <m/>
    <s v="Fornecedores"/>
    <s v="Microempresa"/>
    <x v="1"/>
    <x v="44"/>
    <x v="41"/>
    <s v="22 27411209"/>
    <n v="0"/>
    <s v="Rua Dr João Manoel Alves 444 Centro 28200000 Rio de Janeiro São João da Barra BRASIL"/>
    <x v="1"/>
    <x v="33"/>
  </r>
  <r>
    <n v="346"/>
    <s v="Sem Valor"/>
    <m/>
    <s v="Empresa;Email"/>
    <x v="4"/>
    <m/>
    <s v="Fornecedores"/>
    <s v="Microempresa"/>
    <x v="1"/>
    <x v="45"/>
    <x v="42"/>
    <s v="22 27412184"/>
    <n v="0"/>
    <s v="Rua 05 Chapeu do Sol 28200000 Rio de Janeiro São João da Barra BRASIL"/>
    <x v="1"/>
    <x v="33"/>
  </r>
  <r>
    <n v="678"/>
    <s v="Sem Valor"/>
    <m/>
    <s v="Empresa;Email"/>
    <x v="4"/>
    <m/>
    <s v="Fornecedores"/>
    <s v="Microempresa"/>
    <x v="1"/>
    <x v="46"/>
    <x v="43"/>
    <s v="22 38246668"/>
    <n v="0"/>
    <s v="Rua Gil Vieira Leite 980 Ministro Sa Tinoco 28300000 Rio de Janeiro Itaperuna RJ BRASIL"/>
    <x v="1"/>
    <x v="33"/>
  </r>
  <r>
    <n v="464"/>
    <s v="Sem Valor"/>
    <m/>
    <s v="Empresa;Email"/>
    <x v="4"/>
    <m/>
    <s v="Fornecedores"/>
    <s v="Microempresa"/>
    <x v="1"/>
    <x v="47"/>
    <x v="44"/>
    <s v="22 98930828"/>
    <n v="0"/>
    <s v="Estrada Dr Lourival Martins Beda 459 Loja b Goitacazes 28110000 Rio de Janeiro Campos dos Goytacazes RJ BRASIL"/>
    <x v="1"/>
    <x v="33"/>
  </r>
  <r>
    <n v="16"/>
    <s v="Sem Valor"/>
    <m/>
    <s v="Empresa;Email"/>
    <x v="4"/>
    <m/>
    <s v="Fornecedores"/>
    <s v="Empresa de pequeno porte"/>
    <x v="1"/>
    <x v="48"/>
    <x v="45"/>
    <s v="43 31528449"/>
    <n v="0"/>
    <s v="Rua Martim Pescador Verde 11 Brcao Fundos Parque Industrial ll 86703272 Parana Arapongas BRASIL"/>
    <x v="1"/>
    <x v="33"/>
  </r>
  <r>
    <n v="12"/>
    <s v="Sem Valor"/>
    <m/>
    <s v="Empresa"/>
    <x v="4"/>
    <m/>
    <s v="Fornecedores"/>
    <s v="Microempresa"/>
    <x v="1"/>
    <x v="49"/>
    <x v="46"/>
    <s v="22 2735-3056"/>
    <s v="contabiltex@yahoo.com.br"/>
    <s v="Av Deputado Alair Ferreira 16 Parque Turf Club 28015-020 Rio de Janeiro Campos dos Goytacazes RJ BRASIL"/>
    <x v="1"/>
    <x v="33"/>
  </r>
  <r>
    <n v="529"/>
    <s v="Sem Valor"/>
    <m/>
    <m/>
    <x v="1"/>
    <m/>
    <s v="Fornecedores"/>
    <s v="Microempresa"/>
    <x v="1"/>
    <x v="50"/>
    <x v="47"/>
    <s v="21 2613-3388"/>
    <s v="sylvia.tavares@rioshop.srv.br"/>
    <s v="Rua Marques de Olinda S/N Centro 24030-170 Rio de Janeiro Niteroi RJ BRASIL"/>
    <x v="1"/>
    <x v="33"/>
  </r>
  <r>
    <n v="530"/>
    <s v="Classificado pela Meden"/>
    <s v="Cliente recorrente"/>
    <m/>
    <x v="2"/>
    <m/>
    <s v="Fornecedores"/>
    <s v="Microempresa"/>
    <x v="1"/>
    <x v="50"/>
    <x v="47"/>
    <s v="21 2613-3388"/>
    <s v="sylvia.tavares@rioshop.srv.br"/>
    <s v="Rua Marques de Olinda S/N Centro 24030-170 Rio de Janeiro Niteroi RJ BRASIL"/>
    <x v="0"/>
    <x v="34"/>
  </r>
  <r>
    <n v="194"/>
    <s v="Classificado pela Meden"/>
    <m/>
    <m/>
    <x v="2"/>
    <m/>
    <s v="Fornecedores"/>
    <s v="Empresa de pequeno porte"/>
    <x v="1"/>
    <x v="51"/>
    <x v="48"/>
    <s v="31 2526-2700"/>
    <s v="raquel@egc.com.br"/>
    <s v="Rua Desembargador Jorge Fontana 80 Sala 1305 Belverde 30320-670 Belo Horizonte Belo Horizonte MG BRASIL"/>
    <x v="0"/>
    <x v="35"/>
  </r>
  <r>
    <n v="206"/>
    <s v="Classificado pela Meden"/>
    <m/>
    <m/>
    <x v="2"/>
    <m/>
    <s v="Fornecedores"/>
    <s v="Empresa de pequeno porte"/>
    <x v="1"/>
    <x v="52"/>
    <x v="49"/>
    <s v="21 34973900"/>
    <s v="envitek@envitek.com.br"/>
    <s v="Av Das Americas 500 Bloco 04 Barra da Tijuca 22640100 Rio de Janeiro Rio de Janeiro BRASIL"/>
    <x v="0"/>
    <x v="36"/>
  </r>
  <r>
    <n v="2"/>
    <s v="Classificado pela Meden"/>
    <s v="Cliente recorrente"/>
    <m/>
    <x v="2"/>
    <m/>
    <s v="Fornecedores"/>
    <s v="Microempresa"/>
    <x v="1"/>
    <x v="53"/>
    <x v="50"/>
    <s v="0 0000-0000"/>
    <s v="elianaandrade@acessoremotobr.com"/>
    <s v="Rua CN-I S/N Cajueiro 28200-000 Rio de Janeiro São João da Barra RJ BRASIL"/>
    <x v="0"/>
    <x v="37"/>
  </r>
  <r>
    <n v="528"/>
    <s v="Classificado pela Meden"/>
    <s v="Cliente recorrente"/>
    <m/>
    <x v="0"/>
    <m/>
    <s v="Fornecedores"/>
    <s v="Microempresa"/>
    <x v="1"/>
    <x v="50"/>
    <x v="47"/>
    <s v="21 26133388"/>
    <s v="sylvia.tavares@rioshop.srv.br"/>
    <s v="Rua Marques de Olinda S/N Centro 24030-170 Niteroi Rio de Janeiro RJ BRASIL"/>
    <x v="0"/>
    <x v="38"/>
  </r>
  <r>
    <n v="98"/>
    <s v="Classificado pela Meden"/>
    <m/>
    <m/>
    <x v="2"/>
    <m/>
    <s v="Fornecedores"/>
    <s v="Microempresa"/>
    <x v="1"/>
    <x v="54"/>
    <x v="51"/>
    <s v="71 3341-1115"/>
    <s v="victorpatiri@gmail.com"/>
    <s v="Av Jorge Amado 100 Cond Camacari Open Center Loja 22 Nova Vitória 42802-906 Bahia Camacari BA BRASIL"/>
    <x v="0"/>
    <x v="39"/>
  </r>
  <r>
    <n v="157"/>
    <s v="Classificado pela Meden"/>
    <m/>
    <s v="Email"/>
    <x v="2"/>
    <m/>
    <s v="Fornecedores"/>
    <s v="Microempresa"/>
    <x v="1"/>
    <x v="30"/>
    <x v="52"/>
    <s v="21 2507-1400"/>
    <n v="0"/>
    <s v="Av Almirante Barroso Salas 507/08/712 Centro 20031-003 Rio de Janeiro Rio de Janeiro RJ BRASIL"/>
    <x v="0"/>
    <x v="40"/>
  </r>
  <r>
    <n v="156"/>
    <s v="Classificado pela Meden"/>
    <m/>
    <s v="Email"/>
    <x v="0"/>
    <m/>
    <s v="Fornecedores"/>
    <s v="Microempresa"/>
    <x v="1"/>
    <x v="30"/>
    <x v="52"/>
    <s v="21 2507-1400"/>
    <n v="0"/>
    <s v="Av Almirante Barroso 63 Salas 507/08/712 Centro 20031-003 Rio de Janeiro Rio de Janeiro RJ BRASIL"/>
    <x v="0"/>
    <x v="41"/>
  </r>
  <r>
    <n v="411"/>
    <s v="Classificado pela Meden"/>
    <m/>
    <s v="Email"/>
    <x v="2"/>
    <m/>
    <s v="Fornecedores"/>
    <s v="Empresa de pequeno porte"/>
    <x v="1"/>
    <x v="55"/>
    <x v="53"/>
    <s v="21 6974-1441"/>
    <n v="0"/>
    <s v="Rua Visconde de Piraja 572 Sala 701 Ipanema 22410-002 Rio de Janeiro Rio de Janeiro RJ BRASIL"/>
    <x v="0"/>
    <x v="42"/>
  </r>
  <r>
    <n v="331"/>
    <s v="Classificado pela Meden"/>
    <m/>
    <s v="Email"/>
    <x v="2"/>
    <m/>
    <s v="Fornecedores"/>
    <s v="Microempresa"/>
    <x v="1"/>
    <x v="56"/>
    <x v="54"/>
    <s v="22 98509020"/>
    <n v="0"/>
    <s v="Aer Br 458 Area Interna do Aeroporto Distrito Industrial 35179000 Minas Gerais Santana do Paraiso BRASIL"/>
    <x v="0"/>
    <x v="43"/>
  </r>
  <r>
    <n v="355"/>
    <s v="Classificado pela Meden"/>
    <m/>
    <s v="Email"/>
    <x v="2"/>
    <m/>
    <s v="Fornecedores"/>
    <s v="Microempresa"/>
    <x v="1"/>
    <x v="57"/>
    <x v="55"/>
    <s v="73 35256233"/>
    <n v="0"/>
    <s v="Rua Nuc Cidade de Deus Vila Yara 6029900 São Paulo Osasco BRASIL"/>
    <x v="0"/>
    <x v="44"/>
  </r>
  <r>
    <n v="621"/>
    <s v="Classificado pela Meden"/>
    <m/>
    <s v="Email"/>
    <x v="2"/>
    <m/>
    <s v="Fornecedores"/>
    <s v="Microempresa"/>
    <x v="1"/>
    <x v="58"/>
    <x v="56"/>
    <s v="22 2735-4408"/>
    <n v="0"/>
    <s v="Estrada Rj 240 Loja 01 Campo da Praia 28200000 Rio de Janeiro São João da Barra RJ BRASIL"/>
    <x v="0"/>
    <x v="45"/>
  </r>
  <r>
    <n v="282"/>
    <s v="Sem Valor"/>
    <m/>
    <s v="Email;Endereço;Telefone"/>
    <x v="0"/>
    <m/>
    <s v="Fornecedores"/>
    <s v="Quirografário"/>
    <x v="2"/>
    <x v="59"/>
    <x v="1"/>
    <s v=""/>
    <n v="0"/>
    <s v=""/>
    <x v="2"/>
    <x v="33"/>
  </r>
  <r>
    <n v="426"/>
    <s v="Sem Valor"/>
    <m/>
    <s v="Email;Endereço;Telefone"/>
    <x v="0"/>
    <m/>
    <s v="Fornecedores"/>
    <s v="Quirografário"/>
    <x v="2"/>
    <x v="60"/>
    <x v="1"/>
    <s v=""/>
    <n v="0"/>
    <s v=""/>
    <x v="2"/>
    <x v="33"/>
  </r>
  <r>
    <n v="451"/>
    <s v="Sem Valor"/>
    <m/>
    <s v="Email;Endereço;Telefone"/>
    <x v="0"/>
    <m/>
    <s v="Fornecedores"/>
    <s v="Quirografário"/>
    <x v="2"/>
    <x v="61"/>
    <x v="1"/>
    <s v=""/>
    <n v="0"/>
    <s v=""/>
    <x v="2"/>
    <x v="33"/>
  </r>
  <r>
    <n v="77"/>
    <s v="Sem Valor"/>
    <m/>
    <s v="Email;Endereço;Telefone"/>
    <x v="0"/>
    <m/>
    <s v="Fornecedores"/>
    <s v="Quirografário"/>
    <x v="2"/>
    <x v="62"/>
    <x v="1"/>
    <s v=""/>
    <n v="0"/>
    <s v=""/>
    <x v="1"/>
    <x v="33"/>
  </r>
  <r>
    <n v="341"/>
    <s v="Sem Valor"/>
    <m/>
    <s v="Email;Endereço;Telefone"/>
    <x v="2"/>
    <m/>
    <s v="Fornecedores"/>
    <s v="Quirografário"/>
    <x v="2"/>
    <x v="63"/>
    <x v="1"/>
    <s v=""/>
    <n v="0"/>
    <s v=""/>
    <x v="3"/>
    <x v="33"/>
  </r>
  <r>
    <n v="439"/>
    <s v="Sem Valor"/>
    <m/>
    <s v="Empresa;Email;Telefone"/>
    <x v="4"/>
    <m/>
    <s v="Fornecedores"/>
    <s v="Quirografário"/>
    <x v="2"/>
    <x v="64"/>
    <x v="57"/>
    <s v=""/>
    <n v="0"/>
    <s v="BRASIL"/>
    <x v="1"/>
    <x v="33"/>
  </r>
  <r>
    <n v="522"/>
    <s v="Sem Valor"/>
    <m/>
    <s v="Empresa;Email;Telefone"/>
    <x v="4"/>
    <m/>
    <s v="Fornecedores"/>
    <s v="Quirografário"/>
    <x v="2"/>
    <x v="65"/>
    <x v="58"/>
    <s v=""/>
    <n v="0"/>
    <s v="BRASIL"/>
    <x v="1"/>
    <x v="33"/>
  </r>
  <r>
    <n v="531"/>
    <s v="Sem Valor"/>
    <m/>
    <s v="Empresa;Email;Telefone"/>
    <x v="4"/>
    <m/>
    <s v="Fornecedores"/>
    <s v="Quirografário"/>
    <x v="2"/>
    <x v="66"/>
    <x v="59"/>
    <s v=""/>
    <n v="0"/>
    <s v="BRASIL"/>
    <x v="1"/>
    <x v="33"/>
  </r>
  <r>
    <n v="537"/>
    <s v="Sem Valor"/>
    <m/>
    <s v="Empresa;Email;Telefone"/>
    <x v="4"/>
    <m/>
    <s v="Fornecedores"/>
    <s v="Quirografário"/>
    <x v="2"/>
    <x v="67"/>
    <x v="60"/>
    <s v=""/>
    <n v="0"/>
    <s v="BRASIL"/>
    <x v="1"/>
    <x v="33"/>
  </r>
  <r>
    <n v="421"/>
    <s v="Sem Valor"/>
    <m/>
    <s v="Empresa;Email;Telefone"/>
    <x v="4"/>
    <m/>
    <s v="Fornecedores"/>
    <s v="Quirografário"/>
    <x v="2"/>
    <x v="68"/>
    <x v="61"/>
    <s v="00 0000-000"/>
    <n v="0"/>
    <s v="Rua Dom Aguirre 554 Vila Sofia 4671245 São Paulo São Paulo SP BRASIL"/>
    <x v="1"/>
    <x v="33"/>
  </r>
  <r>
    <n v="481"/>
    <s v="Sem Valor"/>
    <m/>
    <s v="Empresa;Email;Telefone"/>
    <x v="4"/>
    <m/>
    <s v="Fornecedores"/>
    <s v="Quirografário"/>
    <x v="2"/>
    <x v="69"/>
    <x v="62"/>
    <s v="00 0000-0000"/>
    <n v="0"/>
    <s v="Aut Amaral Peixoto 770 1 0 Distrito 28120000 Rio de Janeiro Campos dos Goytacazes RJ BRASIL"/>
    <x v="1"/>
    <x v="33"/>
  </r>
  <r>
    <n v="493"/>
    <s v="Sem Valor"/>
    <m/>
    <s v="Empresa;Email;Telefone"/>
    <x v="4"/>
    <m/>
    <s v="Fornecedores"/>
    <s v="Quirografário"/>
    <x v="2"/>
    <x v="70"/>
    <x v="63"/>
    <s v="00 0000-0000"/>
    <n v="0"/>
    <s v="Av Alberto Lamego 700 Pq.Horto 28015622 Rio de Janeiro Rio de Janeiro RJ BRASIL"/>
    <x v="1"/>
    <x v="33"/>
  </r>
  <r>
    <n v="19"/>
    <s v="Sem Valor"/>
    <m/>
    <s v="Empresa;Email;Telefone"/>
    <x v="4"/>
    <m/>
    <s v="Fornecedores"/>
    <s v="Quirografário"/>
    <x v="2"/>
    <x v="71"/>
    <x v="64"/>
    <s v="00 0000-0000"/>
    <n v="0"/>
    <s v="Av Dr. Silvio Bastos Tavares 217 Parque Leopoldina 28051250 Rio de Janeiro Campos dos Goytacazes BRASIL"/>
    <x v="1"/>
    <x v="33"/>
  </r>
  <r>
    <n v="632"/>
    <s v="Sem Valor"/>
    <m/>
    <s v="Empresa;Email;Telefone"/>
    <x v="4"/>
    <m/>
    <s v="Fornecedores"/>
    <s v="Quirografário"/>
    <x v="2"/>
    <x v="72"/>
    <x v="65"/>
    <s v="00 0000-0000"/>
    <n v="0"/>
    <s v="Av Eramos Braga 15 Centro 20020000 Rio de Janeiro Rio de Janeiro RJ BRASIL"/>
    <x v="1"/>
    <x v="33"/>
  </r>
  <r>
    <n v="630"/>
    <s v="Sem Valor"/>
    <m/>
    <s v="Empresa;Email;Telefone"/>
    <x v="4"/>
    <m/>
    <s v="Fornecedores"/>
    <s v="Quirografário"/>
    <x v="2"/>
    <x v="73"/>
    <x v="66"/>
    <s v="00 0000-0000"/>
    <n v="0"/>
    <s v="Av Getulio Vargas 225 Funcionarios 30112900 Minas Gerais Belo Horizonte MG BRASIL"/>
    <x v="1"/>
    <x v="33"/>
  </r>
  <r>
    <n v="365"/>
    <s v="Sem Valor"/>
    <m/>
    <s v="Empresa;Email;Telefone"/>
    <x v="4"/>
    <m/>
    <s v="Fornecedores"/>
    <s v="Quirografário"/>
    <x v="2"/>
    <x v="74"/>
    <x v="67"/>
    <s v="00 0000-0000"/>
    <n v="0"/>
    <s v="Av Marechal Floriano 168 Centro 20080002 Rio de Janeiro Rio de Janeiro BRASIL"/>
    <x v="1"/>
    <x v="33"/>
  </r>
  <r>
    <n v="167"/>
    <s v="Sem Valor"/>
    <m/>
    <s v="Empresa;Email;Telefone"/>
    <x v="4"/>
    <m/>
    <s v="Fornecedores"/>
    <s v="Quirografário"/>
    <x v="2"/>
    <x v="75"/>
    <x v="68"/>
    <s v="00 0000-0000"/>
    <n v="0"/>
    <s v="Av Rodolfo Amoedo 300 Sala 101,102,102,104 Barra da Tijuca 22620350 Rio de Janeiro Rio de Janeiro BRASIL"/>
    <x v="1"/>
    <x v="33"/>
  </r>
  <r>
    <n v="327"/>
    <s v="Sem Valor"/>
    <m/>
    <s v="Empresa;Email;Telefone"/>
    <x v="4"/>
    <m/>
    <s v="Fornecedores"/>
    <s v="Quirografário"/>
    <x v="2"/>
    <x v="76"/>
    <x v="69"/>
    <s v="00 0000-0000"/>
    <n v="0"/>
    <s v="BRASIL"/>
    <x v="1"/>
    <x v="33"/>
  </r>
  <r>
    <n v="339"/>
    <s v="Sem Valor"/>
    <m/>
    <s v="Empresa;Email;Telefone"/>
    <x v="4"/>
    <m/>
    <s v="Fornecedores"/>
    <s v="Quirografário"/>
    <x v="2"/>
    <x v="77"/>
    <x v="70"/>
    <s v="00 0000-0000"/>
    <n v="0"/>
    <s v="BRASIL"/>
    <x v="1"/>
    <x v="33"/>
  </r>
  <r>
    <n v="520"/>
    <s v="Sem Valor"/>
    <s v="EIRELI"/>
    <s v="Empresa;Email;Telefone"/>
    <x v="4"/>
    <m/>
    <s v="Fornecedores"/>
    <s v="Quirografário"/>
    <x v="2"/>
    <x v="78"/>
    <x v="71"/>
    <s v="00 0000-0000"/>
    <n v="0"/>
    <s v="BRASIL"/>
    <x v="1"/>
    <x v="33"/>
  </r>
  <r>
    <n v="30"/>
    <s v="Sem Valor"/>
    <m/>
    <s v="Empresa;Email;Telefone"/>
    <x v="4"/>
    <m/>
    <s v="Fornecedores"/>
    <s v="Quirografário"/>
    <x v="2"/>
    <x v="79"/>
    <x v="72"/>
    <s v="00 0000-0000"/>
    <n v="0"/>
    <s v="Estrada De Iterere A Morangaba Conj Industria Extrativa Localidade de Iterere 28125000 Rio de Janeiro Campos dos Goytacazes BRASIL"/>
    <x v="1"/>
    <x v="33"/>
  </r>
  <r>
    <n v="588"/>
    <s v="Sem Valor"/>
    <m/>
    <s v="Empresa;Email;Telefone"/>
    <x v="4"/>
    <m/>
    <s v="Fornecedores"/>
    <s v="Quirografário"/>
    <x v="2"/>
    <x v="80"/>
    <x v="73"/>
    <s v="00 0000-0000"/>
    <n v="0"/>
    <s v="Praça Dos Tres Poderes Eixo Monumental 70175900 Distrito Federal Brasilia DF BRASIL"/>
    <x v="1"/>
    <x v="33"/>
  </r>
  <r>
    <n v="143"/>
    <s v="Sem Valor"/>
    <m/>
    <s v="Empresa;Email;Telefone"/>
    <x v="4"/>
    <m/>
    <s v="Fornecedores"/>
    <s v="Quirografário"/>
    <x v="2"/>
    <x v="81"/>
    <x v="74"/>
    <s v="00 0000-0000"/>
    <n v="0"/>
    <s v="Rua Alcindo Guanabara 24 13o Andar Cinelandia 20031130 Rio de Janeiro Rio de Janeiro BRASIL"/>
    <x v="1"/>
    <x v="33"/>
  </r>
  <r>
    <n v="158"/>
    <s v="Sem Valor"/>
    <m/>
    <s v="Empresa;Email;Telefone"/>
    <x v="4"/>
    <m/>
    <s v="Fornecedores"/>
    <s v="Quirografário"/>
    <x v="2"/>
    <x v="82"/>
    <x v="75"/>
    <s v="00 0000-0000"/>
    <n v="0"/>
    <s v="Rua Barata Ribeiro 759 A Copacabana 22051002 Rio de Janeiro Rio de Janeiro BRASIL"/>
    <x v="1"/>
    <x v="33"/>
  </r>
  <r>
    <n v="279"/>
    <s v="Sem Valor"/>
    <m/>
    <s v="Empresa;Email;Telefone"/>
    <x v="4"/>
    <m/>
    <s v="Fornecedores"/>
    <s v="Quirografário"/>
    <x v="2"/>
    <x v="83"/>
    <x v="76"/>
    <s v="00 0000-0000"/>
    <n v="0"/>
    <s v="Rua Ferreira Viana 29 Flamengo 22221040 Rio de Janeiro Rio de Janeiro BRASIL"/>
    <x v="1"/>
    <x v="33"/>
  </r>
  <r>
    <n v="323"/>
    <s v="Sem Valor"/>
    <m/>
    <s v="Empresa;Email;Telefone"/>
    <x v="4"/>
    <m/>
    <s v="Fornecedores"/>
    <s v="Quirografário"/>
    <x v="2"/>
    <x v="84"/>
    <x v="77"/>
    <s v="00 0000-0000"/>
    <n v="0"/>
    <s v="Rua Jacarandas da Peninsula 1160 Barra da Tijuca 22776-050 Rio de Janeiro Rio de Janeiro BRASIL"/>
    <x v="1"/>
    <x v="33"/>
  </r>
  <r>
    <n v="660"/>
    <s v="Sem Valor"/>
    <m/>
    <s v="Empresa;Email;Telefone"/>
    <x v="4"/>
    <m/>
    <s v="Fornecedores"/>
    <s v="Quirografário"/>
    <x v="2"/>
    <x v="85"/>
    <x v="78"/>
    <s v="00 0000-0000"/>
    <n v="0"/>
    <s v="Rua Lauro Muller Botafogo 22290906 Rio de Janeiro Rio de Janeiro RJ BRASIL"/>
    <x v="1"/>
    <x v="33"/>
  </r>
  <r>
    <n v="179"/>
    <s v="Sem Valor"/>
    <m/>
    <s v="Empresa;Email;Telefone"/>
    <x v="4"/>
    <m/>
    <s v="Fornecedores"/>
    <s v="Quirografário"/>
    <x v="2"/>
    <x v="86"/>
    <x v="79"/>
    <s v="00 0000-0000"/>
    <n v="0"/>
    <s v="Rua Mario Covas Junior 215 Apto 2101 Barra da Tijuca 22631030 Rio de Janeiro Rio de Janeiro BRASIL"/>
    <x v="1"/>
    <x v="33"/>
  </r>
  <r>
    <n v="475"/>
    <s v="Sem Valor"/>
    <m/>
    <s v="Empresa;Email;Telefone"/>
    <x v="4"/>
    <m/>
    <s v="Fornecedores"/>
    <s v="Quirografário"/>
    <x v="2"/>
    <x v="87"/>
    <x v="80"/>
    <s v="00 0000-0000"/>
    <n v="0"/>
    <s v="Rua Nicanor Rivas 634 São Bras 82320460 Parana Curitiba P BRASIL"/>
    <x v="1"/>
    <x v="33"/>
  </r>
  <r>
    <n v="499"/>
    <s v="Sem Valor"/>
    <m/>
    <s v="Empresa;Email;Telefone"/>
    <x v="4"/>
    <m/>
    <s v="Fornecedores"/>
    <s v="Quirografário"/>
    <x v="2"/>
    <x v="88"/>
    <x v="81"/>
    <s v="00 0000-0000"/>
    <n v="0"/>
    <s v="Rua Ponciano de Azevedo Furtado 47 Parque Santo Amaro 28030045 Rio de Janeiro Campos dos Goytacazes RJ BRASIL"/>
    <x v="1"/>
    <x v="33"/>
  </r>
  <r>
    <n v="5"/>
    <s v="Sem Valor"/>
    <m/>
    <s v="Empresa;Email;Endereço;Telefone"/>
    <x v="4"/>
    <m/>
    <s v="Fornecedores"/>
    <s v="Quirografário"/>
    <x v="2"/>
    <x v="89"/>
    <x v="1"/>
    <s v=""/>
    <n v="0"/>
    <s v=""/>
    <x v="1"/>
    <x v="33"/>
  </r>
  <r>
    <n v="9"/>
    <s v="Sem Valor"/>
    <m/>
    <s v="Empresa;Email;Endereço;Telefone"/>
    <x v="4"/>
    <m/>
    <s v="Fornecedores"/>
    <s v="Quirografário"/>
    <x v="2"/>
    <x v="90"/>
    <x v="1"/>
    <s v=""/>
    <n v="0"/>
    <s v=""/>
    <x v="1"/>
    <x v="33"/>
  </r>
  <r>
    <n v="124"/>
    <s v="Sem Valor"/>
    <m/>
    <s v="Empresa;Email;Endereço;Telefone"/>
    <x v="4"/>
    <m/>
    <s v="Fornecedores"/>
    <s v="Quirografário"/>
    <x v="2"/>
    <x v="91"/>
    <x v="1"/>
    <s v=""/>
    <n v="0"/>
    <s v=""/>
    <x v="1"/>
    <x v="33"/>
  </r>
  <r>
    <n v="153"/>
    <s v="Sem Valor"/>
    <m/>
    <s v="Empresa;Email;Endereço;Telefone"/>
    <x v="4"/>
    <m/>
    <s v="Fornecedores"/>
    <s v="Quirografário"/>
    <x v="2"/>
    <x v="92"/>
    <x v="82"/>
    <s v=""/>
    <n v="0"/>
    <s v=""/>
    <x v="1"/>
    <x v="33"/>
  </r>
  <r>
    <n v="214"/>
    <s v="Sem Valor"/>
    <m/>
    <s v="Empresa;Email;Endereço;Telefone"/>
    <x v="4"/>
    <m/>
    <s v="Fornecedores"/>
    <s v="Quirografário"/>
    <x v="2"/>
    <x v="93"/>
    <x v="83"/>
    <s v=""/>
    <n v="0"/>
    <s v=""/>
    <x v="1"/>
    <x v="33"/>
  </r>
  <r>
    <n v="217"/>
    <s v="Sem Valor"/>
    <m/>
    <s v="Empresa;Email;Endereço;Telefone"/>
    <x v="4"/>
    <m/>
    <s v="Fornecedores"/>
    <s v="Quirografário"/>
    <x v="2"/>
    <x v="94"/>
    <x v="1"/>
    <s v=""/>
    <n v="0"/>
    <s v=""/>
    <x v="1"/>
    <x v="33"/>
  </r>
  <r>
    <n v="223"/>
    <s v="Sem Valor"/>
    <m/>
    <s v="Empresa;Email;Endereço;Telefone"/>
    <x v="4"/>
    <m/>
    <s v="Fornecedores"/>
    <s v="Quirografário"/>
    <x v="2"/>
    <x v="95"/>
    <x v="84"/>
    <s v=""/>
    <n v="0"/>
    <s v=""/>
    <x v="1"/>
    <x v="33"/>
  </r>
  <r>
    <n v="232"/>
    <s v="Sem Valor"/>
    <m/>
    <s v="Empresa;Email;Endereço;Telefone"/>
    <x v="4"/>
    <m/>
    <s v="Fornecedores"/>
    <s v="Quirografário"/>
    <x v="2"/>
    <x v="96"/>
    <x v="85"/>
    <s v=""/>
    <n v="0"/>
    <s v=""/>
    <x v="1"/>
    <x v="33"/>
  </r>
  <r>
    <n v="237"/>
    <s v="Sem Valor"/>
    <m/>
    <s v="Empresa;Email;Endereço;Telefone"/>
    <x v="4"/>
    <m/>
    <s v="Fornecedores"/>
    <s v="Quirografário"/>
    <x v="2"/>
    <x v="97"/>
    <x v="1"/>
    <s v=""/>
    <n v="0"/>
    <s v=""/>
    <x v="1"/>
    <x v="33"/>
  </r>
  <r>
    <n v="238"/>
    <s v="Sem Valor"/>
    <m/>
    <s v="Empresa;Email;Endereço;Telefone"/>
    <x v="4"/>
    <m/>
    <s v="Fornecedores"/>
    <s v="Quirografário"/>
    <x v="2"/>
    <x v="98"/>
    <x v="1"/>
    <s v=""/>
    <n v="0"/>
    <s v=""/>
    <x v="1"/>
    <x v="33"/>
  </r>
  <r>
    <n v="239"/>
    <s v="Sem Valor"/>
    <m/>
    <s v="Empresa;Email;Endereço;Telefone"/>
    <x v="4"/>
    <m/>
    <s v="Fornecedores"/>
    <s v="Quirografário"/>
    <x v="2"/>
    <x v="99"/>
    <x v="1"/>
    <s v=""/>
    <n v="0"/>
    <s v=""/>
    <x v="1"/>
    <x v="33"/>
  </r>
  <r>
    <n v="245"/>
    <s v="Sem Valor"/>
    <m/>
    <s v="Empresa;Email;Endereço;Telefone"/>
    <x v="4"/>
    <m/>
    <s v="Fornecedores"/>
    <s v="Quirografário"/>
    <x v="2"/>
    <x v="100"/>
    <x v="1"/>
    <s v=""/>
    <n v="0"/>
    <s v=""/>
    <x v="1"/>
    <x v="33"/>
  </r>
  <r>
    <n v="259"/>
    <s v="Sem Valor"/>
    <m/>
    <s v="Empresa;Email;Endereço;Telefone"/>
    <x v="4"/>
    <m/>
    <s v="Fornecedores"/>
    <s v="Quirografário"/>
    <x v="2"/>
    <x v="101"/>
    <x v="86"/>
    <s v=""/>
    <n v="0"/>
    <s v=""/>
    <x v="1"/>
    <x v="33"/>
  </r>
  <r>
    <n v="271"/>
    <s v="Sem Valor"/>
    <m/>
    <s v="Empresa;Email;Endereço;Telefone"/>
    <x v="4"/>
    <m/>
    <s v="Fornecedores"/>
    <s v="Quirografário"/>
    <x v="2"/>
    <x v="102"/>
    <x v="1"/>
    <s v=""/>
    <n v="0"/>
    <s v=""/>
    <x v="1"/>
    <x v="33"/>
  </r>
  <r>
    <n v="285"/>
    <s v="Sem Valor"/>
    <m/>
    <s v="Empresa;Email;Endereço;Telefone"/>
    <x v="4"/>
    <m/>
    <s v="Fornecedores"/>
    <s v="Quirografário"/>
    <x v="2"/>
    <x v="103"/>
    <x v="87"/>
    <s v=""/>
    <n v="0"/>
    <s v=""/>
    <x v="1"/>
    <x v="33"/>
  </r>
  <r>
    <n v="300"/>
    <s v="Sem Valor"/>
    <m/>
    <s v="Empresa;Email;Endereço;Telefone"/>
    <x v="4"/>
    <m/>
    <s v="Fornecedores"/>
    <s v="Quirografário"/>
    <x v="2"/>
    <x v="104"/>
    <x v="88"/>
    <s v=""/>
    <n v="0"/>
    <s v=""/>
    <x v="1"/>
    <x v="33"/>
  </r>
  <r>
    <n v="303"/>
    <s v="Sem Valor"/>
    <m/>
    <s v="Empresa;Email;Endereço;Telefone"/>
    <x v="4"/>
    <m/>
    <s v="Fornecedores"/>
    <s v="Quirografário"/>
    <x v="2"/>
    <x v="105"/>
    <x v="1"/>
    <s v=""/>
    <n v="0"/>
    <s v=""/>
    <x v="1"/>
    <x v="33"/>
  </r>
  <r>
    <n v="309"/>
    <s v="Sem Valor"/>
    <m/>
    <s v="Empresa;Email;Endereço;Telefone"/>
    <x v="4"/>
    <m/>
    <s v="Fornecedores"/>
    <s v="Quirografário"/>
    <x v="2"/>
    <x v="106"/>
    <x v="82"/>
    <s v=""/>
    <n v="0"/>
    <s v=""/>
    <x v="1"/>
    <x v="33"/>
  </r>
  <r>
    <n v="310"/>
    <s v="Sem Valor"/>
    <m/>
    <s v="Empresa;Email;Endereço;Telefone"/>
    <x v="4"/>
    <m/>
    <s v="Fornecedores"/>
    <s v="Quirografário"/>
    <x v="2"/>
    <x v="106"/>
    <x v="82"/>
    <s v=""/>
    <n v="0"/>
    <s v=""/>
    <x v="1"/>
    <x v="33"/>
  </r>
  <r>
    <n v="337"/>
    <s v="Sem Valor"/>
    <m/>
    <s v="Empresa;Email;Endereço;Telefone"/>
    <x v="4"/>
    <m/>
    <s v="Fornecedores"/>
    <s v="Quirografário"/>
    <x v="2"/>
    <x v="107"/>
    <x v="89"/>
    <s v=""/>
    <n v="0"/>
    <s v=""/>
    <x v="1"/>
    <x v="33"/>
  </r>
  <r>
    <n v="348"/>
    <s v="Sem Valor"/>
    <m/>
    <s v="Empresa;Email;Endereço;Telefone"/>
    <x v="4"/>
    <m/>
    <s v="Fornecedores"/>
    <s v="Quirografário"/>
    <x v="2"/>
    <x v="108"/>
    <x v="90"/>
    <s v=""/>
    <n v="0"/>
    <s v=""/>
    <x v="1"/>
    <x v="33"/>
  </r>
  <r>
    <n v="375"/>
    <s v="Sem Valor"/>
    <m/>
    <s v="Empresa;Email;Endereço;Telefone"/>
    <x v="4"/>
    <m/>
    <s v="Fornecedores"/>
    <s v="Quirografário"/>
    <x v="2"/>
    <x v="109"/>
    <x v="91"/>
    <s v=""/>
    <n v="0"/>
    <s v=""/>
    <x v="1"/>
    <x v="33"/>
  </r>
  <r>
    <n v="376"/>
    <s v="Sem Valor"/>
    <m/>
    <s v="Empresa;Email;Endereço;Telefone"/>
    <x v="4"/>
    <m/>
    <s v="Fornecedores"/>
    <s v="Quirografário"/>
    <x v="2"/>
    <x v="110"/>
    <x v="92"/>
    <s v=""/>
    <n v="0"/>
    <s v=""/>
    <x v="1"/>
    <x v="33"/>
  </r>
  <r>
    <n v="391"/>
    <s v="Sem Valor"/>
    <m/>
    <s v="Empresa;Email;Endereço;Telefone"/>
    <x v="4"/>
    <m/>
    <s v="Fornecedores"/>
    <s v="Quirografário"/>
    <x v="2"/>
    <x v="111"/>
    <x v="1"/>
    <s v=""/>
    <n v="0"/>
    <s v=""/>
    <x v="1"/>
    <x v="33"/>
  </r>
  <r>
    <n v="398"/>
    <s v="Sem Valor"/>
    <m/>
    <s v="Empresa;Email;Endereço;Telefone"/>
    <x v="4"/>
    <m/>
    <s v="Fornecedores"/>
    <s v="Quirografário"/>
    <x v="2"/>
    <x v="112"/>
    <x v="93"/>
    <s v=""/>
    <n v="0"/>
    <s v=""/>
    <x v="1"/>
    <x v="33"/>
  </r>
  <r>
    <n v="419"/>
    <s v="Sem Valor"/>
    <m/>
    <s v="Empresa;Email;Endereço;Telefone"/>
    <x v="4"/>
    <m/>
    <s v="Fornecedores"/>
    <s v="Quirografário"/>
    <x v="2"/>
    <x v="113"/>
    <x v="82"/>
    <s v=""/>
    <n v="0"/>
    <s v=""/>
    <x v="1"/>
    <x v="33"/>
  </r>
  <r>
    <n v="434"/>
    <s v="Sem Valor"/>
    <m/>
    <s v="Empresa;Email;Endereço;Telefone"/>
    <x v="4"/>
    <m/>
    <s v="Fornecedores"/>
    <s v="Quirografário"/>
    <x v="2"/>
    <x v="114"/>
    <x v="1"/>
    <s v=""/>
    <n v="0"/>
    <s v=""/>
    <x v="1"/>
    <x v="33"/>
  </r>
  <r>
    <n v="526"/>
    <s v="Sem Valor"/>
    <m/>
    <s v="Empresa;Email;Endereço;Telefone"/>
    <x v="4"/>
    <m/>
    <s v="Fornecedores"/>
    <s v="Quirografário"/>
    <x v="2"/>
    <x v="115"/>
    <x v="82"/>
    <s v=""/>
    <n v="0"/>
    <s v=""/>
    <x v="1"/>
    <x v="33"/>
  </r>
  <r>
    <n v="552"/>
    <s v="Sem Valor"/>
    <m/>
    <s v="Empresa;Email;Endereço;Telefone"/>
    <x v="4"/>
    <m/>
    <s v="Fornecedores"/>
    <s v="Quirografário"/>
    <x v="2"/>
    <x v="116"/>
    <x v="82"/>
    <s v=""/>
    <n v="0"/>
    <s v=""/>
    <x v="1"/>
    <x v="33"/>
  </r>
  <r>
    <n v="556"/>
    <s v="Sem Valor"/>
    <m/>
    <s v="Empresa;Email;Endereço;Telefone"/>
    <x v="4"/>
    <m/>
    <s v="Fornecedores"/>
    <s v="Quirografário"/>
    <x v="2"/>
    <x v="117"/>
    <x v="94"/>
    <s v=""/>
    <n v="0"/>
    <s v=""/>
    <x v="1"/>
    <x v="33"/>
  </r>
  <r>
    <n v="570"/>
    <s v="Sem Valor"/>
    <m/>
    <s v="Empresa;Email;Endereço;Telefone"/>
    <x v="4"/>
    <m/>
    <s v="Fornecedores"/>
    <s v="Quirografário"/>
    <x v="2"/>
    <x v="118"/>
    <x v="1"/>
    <s v=""/>
    <n v="0"/>
    <s v=""/>
    <x v="1"/>
    <x v="33"/>
  </r>
  <r>
    <n v="579"/>
    <s v="Sem Valor"/>
    <m/>
    <s v="Empresa;Email;Endereço;Telefone"/>
    <x v="4"/>
    <m/>
    <s v="Fornecedores"/>
    <s v="Quirografário"/>
    <x v="2"/>
    <x v="119"/>
    <x v="1"/>
    <s v=""/>
    <n v="0"/>
    <s v=""/>
    <x v="1"/>
    <x v="33"/>
  </r>
  <r>
    <n v="580"/>
    <s v="Sem Valor"/>
    <m/>
    <s v="Empresa;Email;Endereço;Telefone"/>
    <x v="4"/>
    <m/>
    <s v="Fornecedores"/>
    <s v="Quirografário"/>
    <x v="2"/>
    <x v="120"/>
    <x v="1"/>
    <s v=""/>
    <n v="0"/>
    <s v=""/>
    <x v="1"/>
    <x v="33"/>
  </r>
  <r>
    <n v="583"/>
    <s v="Sem Valor"/>
    <m/>
    <s v="Empresa;Email;Endereço;Telefone"/>
    <x v="4"/>
    <m/>
    <s v="Fornecedores"/>
    <s v="Quirografário"/>
    <x v="2"/>
    <x v="121"/>
    <x v="95"/>
    <s v=""/>
    <n v="0"/>
    <s v=""/>
    <x v="1"/>
    <x v="33"/>
  </r>
  <r>
    <n v="584"/>
    <s v="Sem Valor"/>
    <m/>
    <s v="Empresa;Email;Endereço;Telefone"/>
    <x v="4"/>
    <m/>
    <s v="Fornecedores"/>
    <s v="Quirografário"/>
    <x v="2"/>
    <x v="122"/>
    <x v="1"/>
    <s v=""/>
    <n v="0"/>
    <s v=""/>
    <x v="1"/>
    <x v="33"/>
  </r>
  <r>
    <n v="608"/>
    <s v="Sem Valor"/>
    <m/>
    <s v="Empresa;Email;Endereço;Telefone"/>
    <x v="4"/>
    <m/>
    <s v="Fornecedores"/>
    <s v="Quirografário"/>
    <x v="2"/>
    <x v="123"/>
    <x v="96"/>
    <s v=""/>
    <n v="0"/>
    <s v=""/>
    <x v="1"/>
    <x v="33"/>
  </r>
  <r>
    <n v="622"/>
    <s v="Sem Valor"/>
    <m/>
    <s v="Empresa;Email;Endereço;Telefone"/>
    <x v="4"/>
    <m/>
    <s v="Fornecedores"/>
    <s v="Quirografário"/>
    <x v="2"/>
    <x v="124"/>
    <x v="97"/>
    <s v=""/>
    <n v="0"/>
    <s v=""/>
    <x v="1"/>
    <x v="33"/>
  </r>
  <r>
    <n v="634"/>
    <s v="Sem Valor"/>
    <m/>
    <s v="Empresa;Email;Endereço;Telefone"/>
    <x v="4"/>
    <m/>
    <s v="Fornecedores"/>
    <s v="Quirografário"/>
    <x v="2"/>
    <x v="125"/>
    <x v="1"/>
    <s v=""/>
    <n v="0"/>
    <s v=""/>
    <x v="1"/>
    <x v="33"/>
  </r>
  <r>
    <n v="648"/>
    <s v="Sem Valor"/>
    <m/>
    <s v="Empresa;Email;Endereço;Telefone"/>
    <x v="4"/>
    <m/>
    <s v="Fornecedores"/>
    <s v="Quirografário"/>
    <x v="2"/>
    <x v="126"/>
    <x v="98"/>
    <s v=""/>
    <n v="0"/>
    <s v=""/>
    <x v="1"/>
    <x v="33"/>
  </r>
  <r>
    <n v="667"/>
    <s v="Sem Valor"/>
    <m/>
    <s v="Empresa;Email;Endereço;Telefone"/>
    <x v="4"/>
    <m/>
    <s v="Fornecedores"/>
    <s v="Quirografário"/>
    <x v="2"/>
    <x v="127"/>
    <x v="1"/>
    <s v=""/>
    <n v="0"/>
    <s v=""/>
    <x v="1"/>
    <x v="33"/>
  </r>
  <r>
    <n v="115"/>
    <s v="Sem Valor"/>
    <m/>
    <s v="Empresa;Email"/>
    <x v="4"/>
    <m/>
    <s v="Fornecedores"/>
    <s v="Quirografário"/>
    <x v="2"/>
    <x v="128"/>
    <x v="99"/>
    <s v="11 20896100"/>
    <n v="0"/>
    <s v="Rua Olimpiadas 205 Parte Vila Olimpia 455100 São Paulo São Paulo BRASIL"/>
    <x v="1"/>
    <x v="33"/>
  </r>
  <r>
    <n v="4"/>
    <s v="Sem Valor"/>
    <m/>
    <s v="Empresa;Email"/>
    <x v="4"/>
    <m/>
    <s v="Fornecedores"/>
    <s v="Quirografário"/>
    <x v="2"/>
    <x v="129"/>
    <x v="100"/>
    <s v="11 211105500"/>
    <n v="0"/>
    <s v="Av Presidente Juscelino Kubitschek 50 10o Andar Vila Nova Conceição 454300 São Paulo São Paulo BRASIL"/>
    <x v="1"/>
    <x v="33"/>
  </r>
  <r>
    <n v="135"/>
    <s v="Sem Valor"/>
    <m/>
    <s v="Empresa;Email"/>
    <x v="4"/>
    <m/>
    <s v="Fornecedores"/>
    <s v="Quirografário"/>
    <x v="2"/>
    <x v="130"/>
    <x v="101"/>
    <s v="11 21881800"/>
    <n v="0"/>
    <s v="Al Xingu 512 3 e 4o andar Alphaville Industrial 6455030 São Paulo Barueri BRASIL"/>
    <x v="1"/>
    <x v="33"/>
  </r>
  <r>
    <n v="489"/>
    <s v="Sem Valor"/>
    <m/>
    <s v="Empresa;Email"/>
    <x v="4"/>
    <m/>
    <s v="Fornecedores"/>
    <s v="Quirografário"/>
    <x v="2"/>
    <x v="131"/>
    <x v="102"/>
    <s v="11 23936762"/>
    <n v="0"/>
    <s v="Av Rio Branco 1489 Rua Guaianases 1238 Campos Eliseos 1205001 São Paulo São Paulo SP BRASIL"/>
    <x v="1"/>
    <x v="33"/>
  </r>
  <r>
    <n v="74"/>
    <s v="Sem Valor"/>
    <m/>
    <s v="Empresa;Email"/>
    <x v="4"/>
    <m/>
    <s v="Fornecedores"/>
    <s v="Quirografário"/>
    <x v="2"/>
    <x v="132"/>
    <x v="103"/>
    <s v="11 25654000"/>
    <n v="0"/>
    <s v="Pc Antonio Prado 48 7o andar Centro 1010901 São Paulo São Paulo BRASIL"/>
    <x v="1"/>
    <x v="33"/>
  </r>
  <r>
    <n v="204"/>
    <s v="Sem Valor"/>
    <m/>
    <s v="Empresa;Email"/>
    <x v="4"/>
    <m/>
    <s v="Fornecedores"/>
    <s v="Quirografário"/>
    <x v="2"/>
    <x v="133"/>
    <x v="104"/>
    <s v="11 25751800"/>
    <n v="0"/>
    <s v="Rua Rafael de Março 142 Sala 1 Parque Industrial das Oliveiras 6765350 São Paulo São Paulo BRASIL"/>
    <x v="1"/>
    <x v="33"/>
  </r>
  <r>
    <n v="31"/>
    <s v="Sem Valor"/>
    <m/>
    <s v="Empresa;Email"/>
    <x v="4"/>
    <m/>
    <s v="Fornecedores"/>
    <s v="Quirografário"/>
    <x v="2"/>
    <x v="134"/>
    <x v="105"/>
    <s v="11 29595142"/>
    <n v="0"/>
    <s v="Rua Professor Lourival Gomes Machado 282 Santana 2021050 São Paulo São Paulo BRASIL"/>
    <x v="1"/>
    <x v="33"/>
  </r>
  <r>
    <n v="322"/>
    <s v="Sem Valor"/>
    <m/>
    <s v="Empresa;Email"/>
    <x v="4"/>
    <m/>
    <s v="Fornecedores"/>
    <s v="Quirografário"/>
    <x v="2"/>
    <x v="135"/>
    <x v="106"/>
    <s v="11 30034828"/>
    <n v="0"/>
    <s v="Av Brigadeiro Faria Lima 3500 3o andar Itaim Bibi 4538132 São Paulo São Paulo BRASIL"/>
    <x v="1"/>
    <x v="33"/>
  </r>
  <r>
    <n v="216"/>
    <s v="Sem Valor"/>
    <m/>
    <s v="Empresa;Email"/>
    <x v="4"/>
    <m/>
    <s v="Fornecedores"/>
    <s v="Quirografário"/>
    <x v="2"/>
    <x v="136"/>
    <x v="107"/>
    <s v="11 3017-4505"/>
    <n v="0"/>
    <s v="Al Araguia 2044 Bloco 01 Sala 1014 Alphaville Industrial 6455000 São Paulo Barueri BRASIL"/>
    <x v="1"/>
    <x v="33"/>
  </r>
  <r>
    <n v="66"/>
    <s v="Sem Valor"/>
    <m/>
    <s v="Empresa;Email"/>
    <x v="4"/>
    <m/>
    <s v="Fornecedores"/>
    <s v="Quirografário"/>
    <x v="2"/>
    <x v="137"/>
    <x v="108"/>
    <s v="11 30444411"/>
    <n v="0"/>
    <s v="Rua Tenente Coronel Cardoso 1031 Centro 28035042 Rio de Janeiro Campos dos Goytacazes BRASIL"/>
    <x v="1"/>
    <x v="33"/>
  </r>
  <r>
    <n v="123"/>
    <s v="Sem Valor"/>
    <m/>
    <s v="Empresa;Email"/>
    <x v="4"/>
    <m/>
    <s v="Fornecedores"/>
    <s v="Quirografário"/>
    <x v="2"/>
    <x v="138"/>
    <x v="109"/>
    <s v="11 30623370"/>
    <n v="0"/>
    <s v="Al Campinas 802 Sala 02 Conj 61 Jardim Paulista 1404200 São Paulo São Paulo SP BRASIL"/>
    <x v="1"/>
    <x v="33"/>
  </r>
  <r>
    <n v="26"/>
    <s v="Sem Valor"/>
    <m/>
    <s v="Empresa;Email"/>
    <x v="4"/>
    <m/>
    <s v="Fornecedores"/>
    <s v="Quirografário"/>
    <x v="2"/>
    <x v="139"/>
    <x v="110"/>
    <s v="11 30748300"/>
    <n v="0"/>
    <s v="Av Carlos Alberto Chebase 2667 Km 08 Pqe. Guarus 28073506 Rio de Janeiro Campos dos Goytacazes BRASIL"/>
    <x v="0"/>
    <x v="33"/>
  </r>
  <r>
    <n v="389"/>
    <s v="Sem Valor"/>
    <m/>
    <s v="Empresa;Email;Endereço"/>
    <x v="4"/>
    <m/>
    <s v="Fornecedores"/>
    <s v="Quirografário"/>
    <x v="2"/>
    <x v="140"/>
    <x v="111"/>
    <s v="11 30750000"/>
    <n v="0"/>
    <s v="xx xx xx x x x x x BRASIL"/>
    <x v="1"/>
    <x v="33"/>
  </r>
  <r>
    <n v="468"/>
    <s v="Sem Valor"/>
    <m/>
    <s v="Empresa;Email"/>
    <x v="4"/>
    <m/>
    <s v="Fornecedores"/>
    <s v="Quirografário"/>
    <x v="2"/>
    <x v="141"/>
    <x v="112"/>
    <s v="11 31063020"/>
    <n v="0"/>
    <s v="Rua Libero Badaro 293 21o andar Centro 1009000 São Paulo São Paulo SP BRASIL"/>
    <x v="1"/>
    <x v="33"/>
  </r>
  <r>
    <n v="281"/>
    <s v="Sem Valor"/>
    <m/>
    <s v="Empresa;Email"/>
    <x v="4"/>
    <m/>
    <s v="Fornecedores"/>
    <s v="Quirografário"/>
    <x v="2"/>
    <x v="142"/>
    <x v="113"/>
    <s v="11 31183668"/>
    <n v="0"/>
    <s v="Av Marjory da Silva Prado 1100 Lote A Praia de Pernambuco 11444000 São Paulo São Paulo BRASIL"/>
    <x v="1"/>
    <x v="33"/>
  </r>
  <r>
    <n v="639"/>
    <s v="Sem Valor"/>
    <m/>
    <s v="Empresa;Email"/>
    <x v="4"/>
    <m/>
    <s v="Fornecedores"/>
    <s v="Quirografário"/>
    <x v="2"/>
    <x v="143"/>
    <x v="114"/>
    <s v="11 31239488"/>
    <n v="0"/>
    <s v="Av Presidente Wilson 231 Sala 1602 Centro 20030905 Rio de Janeiro Rio de Janeiro RJ BRASIL"/>
    <x v="1"/>
    <x v="33"/>
  </r>
  <r>
    <n v="183"/>
    <s v="Sem Valor"/>
    <m/>
    <s v="Empresa;Email"/>
    <x v="4"/>
    <m/>
    <s v="Fornecedores"/>
    <s v="Quirografário"/>
    <x v="2"/>
    <x v="144"/>
    <x v="115"/>
    <s v="11 33301000"/>
    <n v="0"/>
    <s v="Av Jorn Roberto Marinho 85 Sala 21 e 51 Cidade Moncoes 4576010 São Paulo São Paulo BRASIL"/>
    <x v="1"/>
    <x v="33"/>
  </r>
  <r>
    <n v="338"/>
    <s v="Sem Valor"/>
    <m/>
    <s v="Empresa;Email"/>
    <x v="4"/>
    <m/>
    <s v="Fornecedores"/>
    <s v="Quirografário"/>
    <x v="2"/>
    <x v="145"/>
    <x v="116"/>
    <s v="11 33469600"/>
    <n v="0"/>
    <s v="Estrada Dos Alpes 900 970 Galpao Jardim Belval 6432080 São Paulo Barueri BRASIL"/>
    <x v="1"/>
    <x v="33"/>
  </r>
  <r>
    <n v="490"/>
    <s v="Sem Valor"/>
    <m/>
    <s v="Empresa;Email"/>
    <x v="4"/>
    <m/>
    <s v="Fornecedores"/>
    <s v="Quirografário"/>
    <x v="2"/>
    <x v="146"/>
    <x v="117"/>
    <s v="11 33664309"/>
    <n v="0"/>
    <s v="Al Barao de Piracicaba 740 Bloco A 6o andar Campos Eliseos 1216012 São Paulo São Paulo SP BRASIL"/>
    <x v="1"/>
    <x v="33"/>
  </r>
  <r>
    <n v="125"/>
    <s v="Sem Valor"/>
    <m/>
    <s v="Empresa;Email"/>
    <x v="4"/>
    <m/>
    <s v="Fornecedores"/>
    <s v="Quirografário"/>
    <x v="2"/>
    <x v="147"/>
    <x v="118"/>
    <s v="11 34789444"/>
    <n v="0"/>
    <s v="Av Brigadeiro Faria Lima 1485 6o andar Jardim Paulistano 1452002 São Paulo São Paulo BRASIL"/>
    <x v="1"/>
    <x v="33"/>
  </r>
  <r>
    <n v="460"/>
    <s v="Sem Valor"/>
    <m/>
    <s v="Empresa;Email"/>
    <x v="4"/>
    <m/>
    <s v="Fornecedores"/>
    <s v="Quirografário"/>
    <x v="2"/>
    <x v="148"/>
    <x v="119"/>
    <s v="11 35048100"/>
    <n v="0"/>
    <s v="Rua Joaquim Floriano 1052 Sala 132 Itaim Bibi 4534004 São Paulo São Paulo SP BRASIL"/>
    <x v="1"/>
    <x v="33"/>
  </r>
  <r>
    <n v="446"/>
    <s v="Sem Valor"/>
    <m/>
    <s v="Empresa;Email"/>
    <x v="4"/>
    <m/>
    <s v="Fornecedores"/>
    <s v="Quirografário"/>
    <x v="2"/>
    <x v="149"/>
    <x v="120"/>
    <s v="11 37325500"/>
    <n v="0"/>
    <s v="Rua Jose Hipolito 1211 Nova cidade 24804009 Rio de Janeiro Itaborai RJ BRASIL"/>
    <x v="1"/>
    <x v="33"/>
  </r>
  <r>
    <n v="188"/>
    <s v="Sem Valor"/>
    <m/>
    <s v="Empresa;Email"/>
    <x v="4"/>
    <m/>
    <s v="Fornecedores"/>
    <s v="Quirografário"/>
    <x v="2"/>
    <x v="150"/>
    <x v="121"/>
    <s v="11 38845924"/>
    <n v="0"/>
    <s v="Rua Manuel da Nobrega 595 Conj 21 Sala 03 Paraiso 4001083 São Paulo São Paulo BRASIL"/>
    <x v="1"/>
    <x v="33"/>
  </r>
  <r>
    <n v="49"/>
    <s v="Sem Valor"/>
    <m/>
    <s v="Empresa;Email"/>
    <x v="4"/>
    <m/>
    <s v="Fornecedores"/>
    <s v="Quirografário"/>
    <x v="2"/>
    <x v="151"/>
    <x v="122"/>
    <s v="11 40334848"/>
    <n v="0"/>
    <s v="Rua Do Catete 261 Catete 22220001 Rio de Janeiro Rio de Janeiro BRASIL"/>
    <x v="1"/>
    <x v="33"/>
  </r>
  <r>
    <n v="458"/>
    <s v="Sem Valor"/>
    <m/>
    <s v="Empresa;Email"/>
    <x v="4"/>
    <m/>
    <s v="Fornecedores"/>
    <s v="Quirografário"/>
    <x v="2"/>
    <x v="152"/>
    <x v="123"/>
    <s v="11 41186267"/>
    <n v="0"/>
    <s v="Av Barao do Rio Branco 5129 Altos dos Passos 36026500 Minas Gerais Juiz de fora MG BRASIL"/>
    <x v="1"/>
    <x v="33"/>
  </r>
  <r>
    <n v="494"/>
    <s v="Sem Valor"/>
    <m/>
    <s v="Empresa;Email"/>
    <x v="4"/>
    <m/>
    <s v="Fornecedores"/>
    <s v="Quirografário"/>
    <x v="2"/>
    <x v="153"/>
    <x v="124"/>
    <s v="11 41958307"/>
    <n v="0"/>
    <s v="Av Cauaxi 293 8o andar Sala 816 Alphaville Industrial 6454020 São Paulo Barueri SP BRASIL"/>
    <x v="1"/>
    <x v="33"/>
  </r>
  <r>
    <n v="649"/>
    <s v="Sem Valor"/>
    <m/>
    <s v="Empresa;Email"/>
    <x v="4"/>
    <m/>
    <s v="Fornecedores"/>
    <s v="Quirografário"/>
    <x v="2"/>
    <x v="154"/>
    <x v="125"/>
    <s v="11 42256555"/>
    <n v="0"/>
    <s v="Av Automovel Club 7453 Area P.A.R Vila Santa Cruz 25255030 Rio de Janeiro Duque de Caxias RJ BRASIL"/>
    <x v="1"/>
    <x v="33"/>
  </r>
  <r>
    <n v="191"/>
    <s v="Sem Valor"/>
    <m/>
    <s v="Empresa;Email"/>
    <x v="4"/>
    <m/>
    <s v="Fornecedores"/>
    <s v="Quirografário"/>
    <x v="2"/>
    <x v="155"/>
    <x v="126"/>
    <s v="11 42900202"/>
    <n v="0"/>
    <s v="Av Doutor Romeu Tortima 724 Jardim Santa Genbra ll 13084791 São Paulo São Paulo BRASIL"/>
    <x v="1"/>
    <x v="33"/>
  </r>
  <r>
    <n v="469"/>
    <s v="Sem Valor"/>
    <m/>
    <s v="Empresa;Email"/>
    <x v="4"/>
    <m/>
    <s v="Fornecedores"/>
    <s v="Quirografário"/>
    <x v="2"/>
    <x v="156"/>
    <x v="127"/>
    <s v="11 42900202"/>
    <n v="0"/>
    <s v="Av Jose de Sousa Campos 2021 Sala 53 Cambui 13025320 São Paulo Campinas SP BRASIL"/>
    <x v="1"/>
    <x v="33"/>
  </r>
  <r>
    <n v="440"/>
    <s v="Sem Valor"/>
    <m/>
    <s v="Empresa;Email"/>
    <x v="4"/>
    <m/>
    <s v="Fornecedores"/>
    <s v="Quirografário"/>
    <x v="2"/>
    <x v="157"/>
    <x v="128"/>
    <s v="11 47803486"/>
    <n v="0"/>
    <s v="Av Das Nações Unidas 14261 27o andar sala 108,109 e 112 Vila Gertrudes 4794000 São Paulo São Paulo SP BRASIL"/>
    <x v="1"/>
    <x v="33"/>
  </r>
  <r>
    <n v="415"/>
    <s v="Sem Valor"/>
    <m/>
    <s v="Empresa;Email"/>
    <x v="4"/>
    <m/>
    <s v="Fornecedores"/>
    <s v="Quirografário"/>
    <x v="2"/>
    <x v="158"/>
    <x v="129"/>
    <s v="11 55019928"/>
    <n v="0"/>
    <s v="Rua Florida 1595 1,4,7,8,13,14,15O Andar Cidade Moncoes 4564001 São Paulo São Paulo SP BRASIL"/>
    <x v="1"/>
    <x v="33"/>
  </r>
  <r>
    <n v="414"/>
    <s v="Sem Valor"/>
    <m/>
    <s v="Empresa;Email"/>
    <x v="4"/>
    <m/>
    <s v="Fornecedores"/>
    <s v="Quirografário"/>
    <x v="2"/>
    <x v="159"/>
    <x v="130"/>
    <s v="11 55019928"/>
    <n v="0"/>
    <s v="Rua Florida 1595 14o andar Cidade Moncoes 4565001 São Paulo São Paulo SP BRASIL"/>
    <x v="1"/>
    <x v="33"/>
  </r>
  <r>
    <n v="554"/>
    <s v="Sem Valor"/>
    <m/>
    <s v="Empresa;Email"/>
    <x v="4"/>
    <m/>
    <s v="Fornecedores"/>
    <s v="Quirografário"/>
    <x v="2"/>
    <x v="160"/>
    <x v="131"/>
    <s v="11 55060554"/>
    <n v="0"/>
    <s v="Av Das Americas 3301 Bloco 05 Sala 306 a 308 Barra da Tijuca 22631003 Rio de Janeiro Rio de Janeiro RJ BRASIL"/>
    <x v="1"/>
    <x v="33"/>
  </r>
  <r>
    <n v="435"/>
    <s v="Sem Valor"/>
    <m/>
    <s v="Empresa;Email"/>
    <x v="4"/>
    <m/>
    <s v="Fornecedores"/>
    <s v="Quirografário"/>
    <x v="2"/>
    <x v="161"/>
    <x v="132"/>
    <s v="11 55060554"/>
    <n v="0"/>
    <s v="Av Das Nações Unidas 11541 10o andar Conj 102 sala 1006 Brooklin Paulista 4578907 São Paulo São Paulo SP BRASIL"/>
    <x v="1"/>
    <x v="33"/>
  </r>
  <r>
    <n v="7"/>
    <s v="Sem Valor"/>
    <m/>
    <s v="Empresa;Email"/>
    <x v="4"/>
    <m/>
    <s v="Fornecedores"/>
    <s v="Quirografário"/>
    <x v="2"/>
    <x v="162"/>
    <x v="133"/>
    <s v="11 55093511"/>
    <n v="0"/>
    <s v="Av Das Nações Unidas 11541 6 e 7o andar Brooklin Novo 4578000 São Paulo São Paulo BRASIL"/>
    <x v="1"/>
    <x v="33"/>
  </r>
  <r>
    <n v="555"/>
    <s v="Sem Valor"/>
    <m/>
    <s v="Empresa;Email;Endereço"/>
    <x v="4"/>
    <m/>
    <s v="Fornecedores"/>
    <s v="Quirografário"/>
    <x v="2"/>
    <x v="163"/>
    <x v="134"/>
    <s v="11 55242877"/>
    <n v="0"/>
    <s v="x x x x x x xx x BRASIL"/>
    <x v="1"/>
    <x v="33"/>
  </r>
  <r>
    <n v="100"/>
    <s v="Sem Valor"/>
    <m/>
    <s v="Empresa;Email"/>
    <x v="4"/>
    <m/>
    <s v="Fornecedores"/>
    <s v="Quirografário"/>
    <x v="2"/>
    <x v="164"/>
    <x v="135"/>
    <s v="11 69477041"/>
    <n v="0"/>
    <s v="Estrada Das Lagrimas 3034 São João Climaco 4244000 São Paulo São Paulo BRASIL"/>
    <x v="1"/>
    <x v="33"/>
  </r>
  <r>
    <n v="405"/>
    <s v="Sem Valor"/>
    <m/>
    <s v="Empresa;Email"/>
    <x v="4"/>
    <m/>
    <s v="Fornecedores"/>
    <s v="Quirografário"/>
    <x v="2"/>
    <x v="165"/>
    <x v="136"/>
    <s v="12 39021800"/>
    <n v="0"/>
    <s v="Rua Coronel Eurico Costa Souza 326 Jardim Diamante 12223160 São Paulo São José dos Campos BRASIL"/>
    <x v="1"/>
    <x v="33"/>
  </r>
  <r>
    <n v="404"/>
    <s v="Sem Valor"/>
    <m/>
    <s v="Empresa;Email"/>
    <x v="4"/>
    <m/>
    <s v="Fornecedores"/>
    <s v="Quirografário"/>
    <x v="2"/>
    <x v="166"/>
    <x v="137"/>
    <s v="12 3902-1800"/>
    <n v="0"/>
    <s v="Rua Camanducaia 67 Jardim Ismenia 12220830 São Paulo São José dos Campos BRASIL"/>
    <x v="1"/>
    <x v="33"/>
  </r>
  <r>
    <n v="60"/>
    <s v="Sem Valor"/>
    <m/>
    <s v="Empresa;Email"/>
    <x v="4"/>
    <m/>
    <s v="Fornecedores"/>
    <s v="Quirografário"/>
    <x v="2"/>
    <x v="167"/>
    <x v="138"/>
    <s v="16 35095515"/>
    <n v="0"/>
    <s v="Av Doutor Carlos Botelho 1863 Centro 13560250 São Paulo São Carlos BRASIL"/>
    <x v="1"/>
    <x v="33"/>
  </r>
  <r>
    <n v="384"/>
    <s v="Sem Valor"/>
    <m/>
    <s v="Empresa;Email"/>
    <x v="4"/>
    <m/>
    <s v="Fornecedores"/>
    <s v="Quirografário"/>
    <x v="2"/>
    <x v="168"/>
    <x v="139"/>
    <s v="16 37112146"/>
    <n v="0"/>
    <s v="Rod Bandeirantes Km 68 Rio Abaixo 13290000 São Paulo Louveira BRASIL"/>
    <x v="1"/>
    <x v="33"/>
  </r>
  <r>
    <n v="114"/>
    <s v="Sem Valor"/>
    <m/>
    <s v="Empresa;Email"/>
    <x v="4"/>
    <m/>
    <s v="Fornecedores"/>
    <s v="Quirografário"/>
    <x v="2"/>
    <x v="169"/>
    <x v="140"/>
    <s v="19 21062100"/>
    <n v="0"/>
    <s v="Av Das Nações Unidas 14401 Anexo Toree c-1 Vila Gertrudes 4794000 São Paulo São Paulo BRASIL"/>
    <x v="1"/>
    <x v="33"/>
  </r>
  <r>
    <n v="203"/>
    <s v="Sem Valor"/>
    <m/>
    <s v="Empresa;Email"/>
    <x v="4"/>
    <m/>
    <s v="Fornecedores"/>
    <s v="Quirografário"/>
    <x v="2"/>
    <x v="170"/>
    <x v="141"/>
    <s v="19 32321399"/>
    <n v="0"/>
    <s v="Rua Vicente Stancato 330 Chacara Santa Margarida 13085475 São Paulo Campinas BRASIL"/>
    <x v="1"/>
    <x v="33"/>
  </r>
  <r>
    <n v="359"/>
    <s v="Sem Valor"/>
    <m/>
    <s v="Empresa;Email"/>
    <x v="4"/>
    <m/>
    <s v="Fornecedores"/>
    <s v="Quirografário"/>
    <x v="2"/>
    <x v="171"/>
    <x v="142"/>
    <s v="19 39325400"/>
    <n v="0"/>
    <s v="Estm Jose Costa de Mesquita 200 Galpao 01 a 11 Chacara Alvorada 13337200 São Paulo Indaiatuba BRASIL"/>
    <x v="1"/>
    <x v="33"/>
  </r>
  <r>
    <n v="629"/>
    <s v="Sem Valor"/>
    <m/>
    <s v="Empresa;Email"/>
    <x v="4"/>
    <m/>
    <s v="Fornecedores"/>
    <s v="Quirografário"/>
    <x v="2"/>
    <x v="172"/>
    <x v="143"/>
    <s v="21 0000-0000"/>
    <n v="0"/>
    <s v="Av Governador Leonel de Moura Brizola 1806 Stands 03 e 04 Centro 25020001 Rio de Janeiro Duque de Caxias RJ BRASIL"/>
    <x v="1"/>
    <x v="33"/>
  </r>
  <r>
    <n v="134"/>
    <s v="Sem Valor"/>
    <m/>
    <s v="Empresa;Email"/>
    <x v="4"/>
    <m/>
    <s v="Fornecedores"/>
    <s v="Quirografário"/>
    <x v="2"/>
    <x v="173"/>
    <x v="144"/>
    <s v="21 0000-0000"/>
    <n v="0"/>
    <s v="Rua Sete de Setembro 111 28o andar Centro 20050006 Rio de Janeiro Rio de Janeiro BRASIL"/>
    <x v="1"/>
    <x v="33"/>
  </r>
  <r>
    <n v="482"/>
    <s v="Sem Valor"/>
    <m/>
    <s v="Empresa;Email"/>
    <x v="4"/>
    <m/>
    <s v="Fornecedores"/>
    <s v="Quirografário"/>
    <x v="2"/>
    <x v="174"/>
    <x v="145"/>
    <s v="21 20423559"/>
    <n v="0"/>
    <s v="Av Olegario Maciel 531 Sala 345 Barra da Tijuca 22621200 Rio de Janeiro Rio de Janeiro RJ BRASIL"/>
    <x v="1"/>
    <x v="33"/>
  </r>
  <r>
    <n v="306"/>
    <s v="Sem Valor"/>
    <m/>
    <s v="Empresa;Email"/>
    <x v="4"/>
    <m/>
    <s v="Fornecedores"/>
    <s v="Quirografário"/>
    <x v="2"/>
    <x v="175"/>
    <x v="146"/>
    <s v="21 21129000"/>
    <n v="0"/>
    <s v="Av Almirante Barroso 52 21o andar Centro 20031918 Rio de Janeiro Rio de Janeiro BRASIL"/>
    <x v="1"/>
    <x v="33"/>
  </r>
  <r>
    <n v="234"/>
    <s v="Sem Valor"/>
    <m/>
    <s v="Empresa;Email"/>
    <x v="4"/>
    <m/>
    <s v="Fornecedores"/>
    <s v="Quirografário"/>
    <x v="2"/>
    <x v="176"/>
    <x v="147"/>
    <s v="21 21212111"/>
    <n v="0"/>
    <s v="Rua Visconde de Piraja 414 Sala 1314 e 1315 Ipanema 22410905 Rio de Janeiro Rio de Janeiro BRASIL"/>
    <x v="1"/>
    <x v="33"/>
  </r>
  <r>
    <n v="615"/>
    <s v="Sem Valor"/>
    <m/>
    <s v="Empresa;Email"/>
    <x v="4"/>
    <m/>
    <s v="Fornecedores"/>
    <s v="Quirografário"/>
    <x v="2"/>
    <x v="177"/>
    <x v="148"/>
    <s v="21 21225252"/>
    <n v="0"/>
    <s v="Av Prefeito Sa Lessa 100 Coelho Neto 21530040 Rio de Janeiro Rio de Janeiro RJ BRASIL"/>
    <x v="1"/>
    <x v="33"/>
  </r>
  <r>
    <n v="545"/>
    <s v="Sem Valor"/>
    <m/>
    <s v="Empresa;Email"/>
    <x v="4"/>
    <m/>
    <s v="Fornecedores"/>
    <s v="Quirografário"/>
    <x v="2"/>
    <x v="178"/>
    <x v="149"/>
    <s v="21 21330300"/>
    <n v="0"/>
    <s v="Rua Barao de Barcelos Prefeitura Municipal Centro 28220000 Rio de Janeiro São João da Barra RJ BRASIL"/>
    <x v="1"/>
    <x v="33"/>
  </r>
  <r>
    <n v="93"/>
    <s v="Sem Valor"/>
    <m/>
    <s v="Empresa;Email"/>
    <x v="4"/>
    <m/>
    <s v="Fornecedores"/>
    <s v="Quirografário"/>
    <x v="2"/>
    <x v="179"/>
    <x v="150"/>
    <s v="21 21565800"/>
    <n v="0"/>
    <s v="Av Graça Aranha 416 Sala 1101 a 1125 Centro 20030001 Rio de Janeiro Rio de Janeiro BRASIL"/>
    <x v="1"/>
    <x v="33"/>
  </r>
  <r>
    <n v="549"/>
    <s v="Sem Valor"/>
    <m/>
    <s v="Empresa;Email"/>
    <x v="4"/>
    <m/>
    <s v="Fornecedores"/>
    <s v="Quirografário"/>
    <x v="2"/>
    <x v="180"/>
    <x v="151"/>
    <s v="21 21696500"/>
    <n v="0"/>
    <s v="Av Rui Barbosa 2529 Galpao 11 Ipe 83055320 Parana São José dos Pinhais PR BRASIL"/>
    <x v="1"/>
    <x v="33"/>
  </r>
  <r>
    <n v="142"/>
    <s v="Sem Valor"/>
    <m/>
    <s v="Empresa;Email"/>
    <x v="4"/>
    <m/>
    <s v="Fornecedores"/>
    <s v="Quirografário"/>
    <x v="2"/>
    <x v="181"/>
    <x v="152"/>
    <s v="21 21792000"/>
    <n v="0"/>
    <s v="Rua Buenos Aires 40 9 Centro 20061000 Rio de Janeiro Rio de Janeiro BRASIL"/>
    <x v="1"/>
    <x v="33"/>
  </r>
  <r>
    <n v="671"/>
    <s v="Sem Valor"/>
    <m/>
    <s v="Empresa;Email"/>
    <x v="4"/>
    <m/>
    <s v="Fornecedores"/>
    <s v="Quirografário"/>
    <x v="2"/>
    <x v="182"/>
    <x v="153"/>
    <s v="21 21955500"/>
    <n v="0"/>
    <s v="Rua Ferreira Viana 69 69 Flamengo 22210040 Rio de Janeiro Rio de Janeiro RJ BRASIL"/>
    <x v="1"/>
    <x v="33"/>
  </r>
  <r>
    <n v="652"/>
    <s v="Sem Valor"/>
    <m/>
    <s v="Empresa;Email"/>
    <x v="4"/>
    <m/>
    <s v="Fornecedores"/>
    <s v="Quirografário"/>
    <x v="2"/>
    <x v="183"/>
    <x v="154"/>
    <s v="21 21977677"/>
    <n v="0"/>
    <s v="Praça Quinze de Novembro 20 Sala 1201 Centro 20010010 Rio de Janeiro Rio de Janeiro RJ BRASIL"/>
    <x v="1"/>
    <x v="33"/>
  </r>
  <r>
    <n v="18"/>
    <s v="Sem Valor"/>
    <m/>
    <s v="Empresa;Email"/>
    <x v="4"/>
    <m/>
    <s v="Fornecedores"/>
    <s v="Quirografário"/>
    <x v="2"/>
    <x v="184"/>
    <x v="155"/>
    <s v="21 21998029"/>
    <n v="0"/>
    <s v="Ia Do Viana Anexo Parte Barreto 24110240 Rio de Janeiro Niteroi BRASIL"/>
    <x v="1"/>
    <x v="33"/>
  </r>
  <r>
    <n v="109"/>
    <s v="Sem Valor"/>
    <m/>
    <s v="Email"/>
    <x v="2"/>
    <m/>
    <s v="Fornecedores"/>
    <s v="Quirografário"/>
    <x v="2"/>
    <x v="185"/>
    <x v="156"/>
    <s v="21 2202-3585"/>
    <n v="0"/>
    <s v="Rua Catete 228 Loja 117 Catete 22220000 Rio de Janeiro Rio de Janeiro RJ BRASIL"/>
    <x v="1"/>
    <x v="33"/>
  </r>
  <r>
    <n v="535"/>
    <s v="Sem Valor"/>
    <m/>
    <s v="Empresa;Email"/>
    <x v="4"/>
    <m/>
    <s v="Fornecedores"/>
    <s v="Quirografário"/>
    <x v="2"/>
    <x v="186"/>
    <x v="157"/>
    <s v="21 22154106"/>
    <n v="0"/>
    <s v="Rua Mexico 41 Sala 904 Centro 20031905 Rio de Janeiro Rio de Janeiro RJ BRASIL"/>
    <x v="1"/>
    <x v="33"/>
  </r>
  <r>
    <n v="141"/>
    <s v="Sem Valor"/>
    <m/>
    <s v="Empresa;Email"/>
    <x v="4"/>
    <m/>
    <s v="Fornecedores"/>
    <s v="Quirografário"/>
    <x v="2"/>
    <x v="187"/>
    <x v="158"/>
    <s v="21 22169595"/>
    <n v="0"/>
    <s v="Rua Primeiro de Março 33 Centro 20010000 Rio de Janeiro Rio de Janeiro BRASIL"/>
    <x v="1"/>
    <x v="33"/>
  </r>
  <r>
    <n v="502"/>
    <s v="Sem Valor"/>
    <m/>
    <s v="Empresa;Email"/>
    <x v="4"/>
    <m/>
    <s v="Fornecedores"/>
    <s v="Quirografário"/>
    <x v="2"/>
    <x v="188"/>
    <x v="159"/>
    <s v="21 22169900"/>
    <n v="0"/>
    <s v="Pc Eugenio Jardim 35 Apto 201 Copacabana 22061040 Rio de Janeiro Rio de Janeiro RJ BRASIL"/>
    <x v="1"/>
    <x v="33"/>
  </r>
  <r>
    <n v="457"/>
    <s v="Sem Valor"/>
    <m/>
    <s v="Empresa;Email"/>
    <x v="4"/>
    <m/>
    <s v="Fornecedores"/>
    <s v="Quirografário"/>
    <x v="2"/>
    <x v="189"/>
    <x v="160"/>
    <s v="21 22206150"/>
    <n v="0"/>
    <s v="Rua Anibal de Mendoça 173 Casa 2 e 3 Ipanema 22410050 Rio de Janeiro Rio de Janeiro RJ BRASIL"/>
    <x v="1"/>
    <x v="33"/>
  </r>
  <r>
    <n v="611"/>
    <s v="Sem Valor"/>
    <m/>
    <s v="Empresa;Email"/>
    <x v="4"/>
    <m/>
    <s v="Fornecedores"/>
    <s v="Quirografário"/>
    <x v="2"/>
    <x v="190"/>
    <x v="161"/>
    <s v="21 22212240"/>
    <n v="0"/>
    <s v="Rua Da Ajuda 35 Centro 20040915 Rio de Janeiro Rio de Janeiro RJ BRASIL"/>
    <x v="1"/>
    <x v="33"/>
  </r>
  <r>
    <n v="596"/>
    <s v="Sem Valor"/>
    <m/>
    <s v="Empresa;Email"/>
    <x v="4"/>
    <m/>
    <s v="Fornecedores"/>
    <s v="Quirografário"/>
    <x v="2"/>
    <x v="191"/>
    <x v="162"/>
    <s v="21 2222-2222"/>
    <n v="0"/>
    <s v="Rua Paulo Jose Mahfud 24 Lote 27 Vargem Pequena 22783395 Rio de Janeiro Rio de Janeiro RJ BRASIL"/>
    <x v="1"/>
    <x v="33"/>
  </r>
  <r>
    <n v="307"/>
    <s v="Sem Valor"/>
    <m/>
    <s v="Empresa;Email"/>
    <x v="4"/>
    <m/>
    <s v="Fornecedores"/>
    <s v="Quirografário"/>
    <x v="2"/>
    <x v="10"/>
    <x v="9"/>
    <s v="21 2222-5500"/>
    <n v="0"/>
    <s v="Praia Flamengo 154 10 Andar Flamengo 22210-030 Rio de Janeiro Rio de Janeiro RJ BRASIL"/>
    <x v="1"/>
    <x v="33"/>
  </r>
  <r>
    <n v="242"/>
    <s v="Sem Valor"/>
    <m/>
    <s v="Empresa;Email"/>
    <x v="4"/>
    <m/>
    <s v="Fornecedores"/>
    <s v="Quirografário"/>
    <x v="2"/>
    <x v="192"/>
    <x v="163"/>
    <s v="21 22234144"/>
    <n v="0"/>
    <s v="Rua Goias 82 Engenho de Dentro 20756120 Rio de Janeiro Rio de Janeiro BRASIL"/>
    <x v="1"/>
    <x v="33"/>
  </r>
  <r>
    <n v="113"/>
    <s v="Sem Valor"/>
    <m/>
    <s v="Empresa;Email"/>
    <x v="4"/>
    <m/>
    <s v="Fornecedores"/>
    <s v="Quirografário"/>
    <x v="2"/>
    <x v="193"/>
    <x v="164"/>
    <s v="21 22442424"/>
    <n v="0"/>
    <s v="Rua Do Ouvidor 89 Centro 20040030 Rio de Janeiro Rio de Janeiro BRASIL"/>
    <x v="1"/>
    <x v="33"/>
  </r>
  <r>
    <n v="604"/>
    <s v="Sem Valor"/>
    <m/>
    <s v="Empresa;Email"/>
    <x v="4"/>
    <m/>
    <s v="Fornecedores"/>
    <s v="Quirografário"/>
    <x v="2"/>
    <x v="194"/>
    <x v="165"/>
    <s v="21 22524303"/>
    <n v="0"/>
    <s v="Pc General Tiburcio Parte Urca 22290270 Rio de Janeiro Rio de Janeiro RJ BRASIL"/>
    <x v="1"/>
    <x v="33"/>
  </r>
  <r>
    <n v="551"/>
    <s v="Sem Valor"/>
    <m/>
    <s v="Empresa;Email"/>
    <x v="4"/>
    <m/>
    <s v="Fornecedores"/>
    <s v="Quirografário"/>
    <x v="2"/>
    <x v="195"/>
    <x v="166"/>
    <s v="21 22624097"/>
    <n v="0"/>
    <s v="Av Rio Branco 134 21o andar Centro 20040002 Rio de Janeiro Rio de Janeiro RJ BRASIL"/>
    <x v="1"/>
    <x v="33"/>
  </r>
  <r>
    <n v="519"/>
    <s v="Sem Valor"/>
    <m/>
    <s v="Empresa;Email"/>
    <x v="4"/>
    <m/>
    <s v="Fornecedores"/>
    <s v="Quirografário"/>
    <x v="2"/>
    <x v="196"/>
    <x v="167"/>
    <s v="21 22634433"/>
    <n v="0"/>
    <s v="Rua Claudino de Oliveira 195 Casa 39 Pechincha 22743280 Rio de Janeiro Rio de Janeiro RJ BRASIL"/>
    <x v="1"/>
    <x v="33"/>
  </r>
  <r>
    <n v="674"/>
    <s v="Sem Valor"/>
    <m/>
    <s v="Empresa;Email"/>
    <x v="4"/>
    <m/>
    <s v="Fornecedores"/>
    <s v="Quirografário"/>
    <x v="2"/>
    <x v="197"/>
    <x v="168"/>
    <s v="21 22634433"/>
    <n v="0"/>
    <s v="Rua General Bruce 873 São Cristovao 20921030 Rio de Janeiro Rio de Janeiro RJ BRASIL"/>
    <x v="1"/>
    <x v="33"/>
  </r>
  <r>
    <n v="517"/>
    <s v="Sem Valor"/>
    <m/>
    <s v="Empresa;Email"/>
    <x v="4"/>
    <m/>
    <s v="Fornecedores"/>
    <s v="Quirografário"/>
    <x v="2"/>
    <x v="198"/>
    <x v="169"/>
    <s v="21 22741884"/>
    <n v="0"/>
    <s v="Rua Das Acacias 101 Apto 802 Gavea 22451060 Rio de Janeiro Rio de Janeiro RJ BRASIL"/>
    <x v="1"/>
    <x v="33"/>
  </r>
  <r>
    <n v="409"/>
    <s v="Sem Valor"/>
    <m/>
    <s v="Empresa;Email"/>
    <x v="4"/>
    <m/>
    <s v="Fornecedores"/>
    <s v="Quirografário"/>
    <x v="2"/>
    <x v="199"/>
    <x v="170"/>
    <s v="21 22766200"/>
    <n v="0"/>
    <s v="Av Rio Branco 1 14o andar Centro 20090003 Rio de Janeiro Rio de Janeiro RJ BRASIL"/>
    <x v="1"/>
    <x v="33"/>
  </r>
  <r>
    <n v="575"/>
    <s v="Sem Valor"/>
    <m/>
    <s v="Empresa;Email"/>
    <x v="4"/>
    <m/>
    <s v="Fornecedores"/>
    <s v="Quirografário"/>
    <x v="2"/>
    <x v="200"/>
    <x v="171"/>
    <s v="21 22832482"/>
    <n v="0"/>
    <s v="Av Presidente Vargas 542 Salas 709 a 713 Centro 20071000 Rio de Janeiro Rio de Janeiro RJ BRASIL"/>
    <x v="1"/>
    <x v="33"/>
  </r>
  <r>
    <n v="41"/>
    <s v="Sem Valor"/>
    <m/>
    <s v="Empresa;Email"/>
    <x v="4"/>
    <m/>
    <s v="Fornecedores"/>
    <s v="Quirografário"/>
    <x v="2"/>
    <x v="201"/>
    <x v="172"/>
    <s v="21 22835353"/>
    <n v="0"/>
    <s v="Rua Lauro Muller 116 Dq 31 Pavimento g2 Botafogo 22290140 Rio de Janeiro Rio de Janeiro BRASIL"/>
    <x v="1"/>
    <x v="33"/>
  </r>
  <r>
    <n v="213"/>
    <s v="Sem Valor"/>
    <m/>
    <s v="Empresa;Email"/>
    <x v="4"/>
    <m/>
    <s v="Fornecedores"/>
    <s v="Quirografário"/>
    <x v="2"/>
    <x v="202"/>
    <x v="173"/>
    <s v="21 22852864"/>
    <n v="0"/>
    <s v="Rua Buarque de Macedo 53 Apto 103 Flamengo 22220030 Rio de Janeiro Rio de Janeiro BRASIL"/>
    <x v="1"/>
    <x v="33"/>
  </r>
  <r>
    <n v="521"/>
    <s v="Sem Valor"/>
    <m/>
    <s v="Empresa;Email"/>
    <x v="4"/>
    <m/>
    <s v="Fornecedores"/>
    <s v="Quirografário"/>
    <x v="2"/>
    <x v="203"/>
    <x v="174"/>
    <s v="21 22928432"/>
    <n v="0"/>
    <s v="Rua Marques de Parana 95 Apto 102 Flamengo 22230030 Rio de Janeiro Rio de Janeiro RJ BRASIL"/>
    <x v="1"/>
    <x v="33"/>
  </r>
  <r>
    <n v="324"/>
    <s v="Sem Valor"/>
    <m/>
    <s v="Empresa;Email"/>
    <x v="4"/>
    <m/>
    <s v="Fornecedores"/>
    <s v="Quirografário"/>
    <x v="2"/>
    <x v="204"/>
    <x v="175"/>
    <s v="21 23338639"/>
    <n v="0"/>
    <s v="Av Presidente Wilson 165 Grupo 1215 e 1216 Centro 20030020 Rio de Janeiro Rio de Janeiro BRASIL"/>
    <x v="1"/>
    <x v="33"/>
  </r>
  <r>
    <n v="527"/>
    <s v="Sem Valor"/>
    <m/>
    <s v="Empresa;Email"/>
    <x v="4"/>
    <m/>
    <s v="Fornecedores"/>
    <s v="Quirografário"/>
    <x v="2"/>
    <x v="205"/>
    <x v="176"/>
    <s v="21 23344426"/>
    <n v="0"/>
    <s v="Rua Da Alfandega 42 1o andar Centro 20070000 Rio de Janeiro Rio de Janeiro RJ BRASIL"/>
    <x v="1"/>
    <x v="33"/>
  </r>
  <r>
    <n v="253"/>
    <s v="Sem Valor"/>
    <m/>
    <s v="Empresa;Email"/>
    <x v="4"/>
    <m/>
    <s v="Fornecedores"/>
    <s v="Quirografário"/>
    <x v="2"/>
    <x v="206"/>
    <x v="177"/>
    <s v="21 23349627"/>
    <n v="0"/>
    <s v="Av Venezuela 110 Edif Setor Gefin Centro 20081312 Rio de Janeiro Rio de Janeiro BRASIL"/>
    <x v="1"/>
    <x v="33"/>
  </r>
  <r>
    <n v="633"/>
    <s v="Sem Valor"/>
    <m/>
    <s v="Empresa;Email"/>
    <x v="4"/>
    <m/>
    <s v="Fornecedores"/>
    <s v="Quirografário"/>
    <x v="2"/>
    <x v="207"/>
    <x v="178"/>
    <s v="21 24006740"/>
    <n v="0"/>
    <s v="Av Pres. Antonio Carlos 251 Sala 864 Castelo 200020010 Rio de Janeiro Rio de Janeiro RJ BRASIL"/>
    <x v="1"/>
    <x v="33"/>
  </r>
  <r>
    <n v="518"/>
    <s v="Sem Valor"/>
    <m/>
    <s v="Empresa;Email"/>
    <x v="4"/>
    <m/>
    <s v="Fornecedores"/>
    <s v="Quirografário"/>
    <x v="2"/>
    <x v="208"/>
    <x v="179"/>
    <s v="21 24641665"/>
    <n v="0"/>
    <s v="Praia De Botafogo 228 15o andar Sala b Botafogo 22250040 Rio de Janeiro Rio de Janeiro RJ BRASIL"/>
    <x v="1"/>
    <x v="33"/>
  </r>
  <r>
    <n v="498"/>
    <s v="Sem Valor"/>
    <m/>
    <s v="Empresa;Email"/>
    <x v="4"/>
    <m/>
    <s v="Fornecedores"/>
    <s v="Quirografário"/>
    <x v="2"/>
    <x v="209"/>
    <x v="180"/>
    <s v="21 25033000"/>
    <n v="0"/>
    <s v="Rua São Clemente Botafogo 22260-006 Rio de Janeiro Rio de Janeiro RJ BRASIL"/>
    <x v="1"/>
    <x v="33"/>
  </r>
  <r>
    <n v="587"/>
    <s v="Sem Valor"/>
    <m/>
    <s v="Empresa;Email"/>
    <x v="4"/>
    <m/>
    <s v="Fornecedores"/>
    <s v="Quirografário"/>
    <x v="2"/>
    <x v="210"/>
    <x v="181"/>
    <s v="21 25064323"/>
    <n v="0"/>
    <s v="Rua Do Passeio 42 6 Pavimento Centro 20021290 Rio de Janeiro Rio de Janeiro RJ BRASIL"/>
    <x v="1"/>
    <x v="33"/>
  </r>
  <r>
    <n v="401"/>
    <s v="Sem Valor"/>
    <m/>
    <s v="Empresa;Email"/>
    <x v="4"/>
    <m/>
    <s v="Fornecedores"/>
    <s v="Quirografário"/>
    <x v="2"/>
    <x v="211"/>
    <x v="182"/>
    <s v="21 25073552"/>
    <n v="0"/>
    <s v="Rua Primeiro de Março 23 Pav 22 Centro 20010904 Rio de Janeiro Rio de Janeiro BRASIL"/>
    <x v="1"/>
    <x v="33"/>
  </r>
  <r>
    <n v="168"/>
    <s v="Sem Valor"/>
    <m/>
    <s v="Empresa;Email"/>
    <x v="4"/>
    <m/>
    <s v="Fornecedores"/>
    <s v="Quirografário"/>
    <x v="2"/>
    <x v="212"/>
    <x v="183"/>
    <s v="21 25096200"/>
    <n v="0"/>
    <s v="Praia De Botafogo 440 Sala 1501 Botafogo 22250040 Rio de Janeiro Rio de Janeiro BRASIL"/>
    <x v="1"/>
    <x v="33"/>
  </r>
  <r>
    <n v="261"/>
    <s v="Sem Valor"/>
    <m/>
    <s v="Empresa;Email"/>
    <x v="4"/>
    <m/>
    <s v="Fornecedores"/>
    <s v="Quirografário"/>
    <x v="2"/>
    <x v="213"/>
    <x v="184"/>
    <s v="21 25122324"/>
    <n v="0"/>
    <s v="Rua Visconde de Piraja 550 Loja 110 Ipanema 22410002 Rio de Janeiro Rio de Janeiro BRASIL"/>
    <x v="1"/>
    <x v="33"/>
  </r>
  <r>
    <n v="174"/>
    <s v="Sem Valor"/>
    <m/>
    <s v="Empresa;Email"/>
    <x v="4"/>
    <m/>
    <s v="Fornecedores"/>
    <s v="Quirografário"/>
    <x v="2"/>
    <x v="214"/>
    <x v="185"/>
    <s v="21 25162761"/>
    <n v="0"/>
    <s v="Av Ataulfo de Paiva 1079 Sala 601 e 602 Leblon 22440034 Rio de Janeiro Rio de Janeiro BRASIL"/>
    <x v="1"/>
    <x v="33"/>
  </r>
  <r>
    <n v="85"/>
    <s v="Sem Valor"/>
    <m/>
    <s v="Empresa;Email"/>
    <x v="4"/>
    <m/>
    <s v="Fornecedores"/>
    <s v="Quirografário"/>
    <x v="2"/>
    <x v="215"/>
    <x v="186"/>
    <s v="21 25244556"/>
    <n v="0"/>
    <s v="Rua Mexico 3 4o andar Centro 20031144 Rio de Janeiro Rio de Janeiro BRASIL"/>
    <x v="1"/>
    <x v="33"/>
  </r>
  <r>
    <n v="96"/>
    <s v="Sem Valor"/>
    <m/>
    <s v="Empresa;Email"/>
    <x v="4"/>
    <m/>
    <s v="Fornecedores"/>
    <s v="Quirografário"/>
    <x v="2"/>
    <x v="216"/>
    <x v="187"/>
    <s v="21 25256508"/>
    <n v="0"/>
    <s v="Av Embaixador Abelardo Bueno 3200 Apto 407 Barra da Tijuca 22775040 Rio de Janeiro Rio de Janeiro BRASIL"/>
    <x v="1"/>
    <x v="33"/>
  </r>
  <r>
    <n v="265"/>
    <s v="Sem Valor"/>
    <m/>
    <s v="Empresa;Email"/>
    <x v="4"/>
    <m/>
    <s v="Fornecedores"/>
    <s v="Quirografário"/>
    <x v="2"/>
    <x v="217"/>
    <x v="188"/>
    <s v="21 25333064"/>
    <n v="0"/>
    <s v="Rua Ramom Franco 56 Urca 22290290 Rio de Janeiro Rio de Janeiro BRASIL"/>
    <x v="1"/>
    <x v="33"/>
  </r>
  <r>
    <n v="514"/>
    <s v="Sem Valor"/>
    <m/>
    <s v="Empresa;Email"/>
    <x v="4"/>
    <m/>
    <s v="Fornecedores"/>
    <s v="Quirografário"/>
    <x v="2"/>
    <x v="218"/>
    <x v="189"/>
    <s v="21 25440607"/>
    <n v="0"/>
    <s v="Rua Alcindo Guanabara 25 Grupos 1801/02/03/04 Centro 20031130 Rio de Janeiro Rio de Janeiro RJ BRASIL"/>
    <x v="1"/>
    <x v="33"/>
  </r>
  <r>
    <n v="68"/>
    <s v="Sem Valor"/>
    <m/>
    <s v="Email"/>
    <x v="1"/>
    <m/>
    <s v="Fornecedores"/>
    <s v="Quirografário"/>
    <x v="2"/>
    <x v="219"/>
    <x v="190"/>
    <s v="21 2568-6164"/>
    <n v="0"/>
    <s v="Rua Dos Araujos 11 Tijuca 20510-000 Rio de Janeiro Rio de Janeiro RJ BRASIL"/>
    <x v="1"/>
    <x v="33"/>
  </r>
  <r>
    <n v="199"/>
    <s v="Sem Valor"/>
    <m/>
    <s v="Empresa;Email"/>
    <x v="4"/>
    <m/>
    <s v="Fornecedores"/>
    <s v="Quirografário"/>
    <x v="2"/>
    <x v="220"/>
    <x v="191"/>
    <s v="21 25908788"/>
    <n v="0"/>
    <s v="Estrada Das Lagrimas 3034 São João Climaco 4244000 São Paulo São Paulo BRASIL"/>
    <x v="1"/>
    <x v="33"/>
  </r>
  <r>
    <n v="175"/>
    <s v="Sem Valor"/>
    <m/>
    <s v="Empresa;Email"/>
    <x v="4"/>
    <m/>
    <s v="Fornecedores"/>
    <s v="Quirografário"/>
    <x v="2"/>
    <x v="221"/>
    <x v="192"/>
    <s v="21 25957447"/>
    <n v="0"/>
    <s v="Rua Lemos Brito 65 Quintino Bocaiuva 21311380 Rio de Janeiro Rio de Janeiro BRASIL"/>
    <x v="1"/>
    <x v="33"/>
  </r>
  <r>
    <n v="616"/>
    <s v="Sem Valor"/>
    <s v="EIRELI"/>
    <s v="Empresa;Email"/>
    <x v="4"/>
    <m/>
    <s v="Fornecedores"/>
    <s v="Quirografário"/>
    <x v="2"/>
    <x v="222"/>
    <x v="193"/>
    <s v="21 26041671"/>
    <n v="0"/>
    <s v="Rua Alexandre Herculano 0 Lote 2581 Boacu 24467360 Rio de Janeiro São Gonçalo RJ BRASIL"/>
    <x v="1"/>
    <x v="33"/>
  </r>
  <r>
    <n v="431"/>
    <s v="Sem Valor"/>
    <m/>
    <s v="Empresa;Email"/>
    <x v="4"/>
    <m/>
    <s v="Fornecedores"/>
    <s v="Quirografário"/>
    <x v="2"/>
    <x v="223"/>
    <x v="194"/>
    <s v="21 26054580"/>
    <n v="0"/>
    <s v="Rua Nabuco de Freitas 8 Santo Cristo 20220660 Rio de Janeiro Rio de Janeiro RJ BRASIL"/>
    <x v="1"/>
    <x v="33"/>
  </r>
  <r>
    <n v="382"/>
    <s v="Sem Valor"/>
    <m/>
    <s v="Empresa;Email"/>
    <x v="4"/>
    <m/>
    <s v="Fornecedores"/>
    <s v="Quirografário"/>
    <x v="2"/>
    <x v="224"/>
    <x v="195"/>
    <s v="21 26412536"/>
    <n v="0"/>
    <s v="Estrada Teresopolis Friburgo Km 25 Bonsucesso 25995290 Rio de Janeiro Teresopolis BRASIL"/>
    <x v="1"/>
    <x v="33"/>
  </r>
  <r>
    <n v="46"/>
    <s v="Sem Valor"/>
    <m/>
    <s v="Empresa;Email"/>
    <x v="4"/>
    <m/>
    <s v="Fornecedores"/>
    <s v="Quirografário"/>
    <x v="2"/>
    <x v="225"/>
    <x v="196"/>
    <s v="21 26439520"/>
    <n v="0"/>
    <s v="Rua Prefeito Sebastiao Teixeira 227 Varzea 25953200 Rio de Janeiro Teresopolis BRASIL"/>
    <x v="1"/>
    <x v="33"/>
  </r>
  <r>
    <n v="284"/>
    <s v="Sem Valor"/>
    <s v="EIRELI"/>
    <s v="Empresa;Email"/>
    <x v="4"/>
    <m/>
    <s v="Fornecedores"/>
    <s v="Quirografário"/>
    <x v="2"/>
    <x v="226"/>
    <x v="197"/>
    <s v="21 26531344"/>
    <n v="0"/>
    <s v="Av Rio Branco 156 Sbl 236 Centro 20040901 Rio de Janeiro Rio de Janeiro BRASIL"/>
    <x v="1"/>
    <x v="33"/>
  </r>
  <r>
    <n v="215"/>
    <s v="Sem Valor"/>
    <m/>
    <s v="Empresa;Email"/>
    <x v="4"/>
    <m/>
    <s v="Fornecedores"/>
    <s v="Quirografário"/>
    <x v="2"/>
    <x v="227"/>
    <x v="198"/>
    <s v="21 26694773"/>
    <n v="0"/>
    <s v="Rua Campo Belo 300 Laranjeiras 22221110 Rio de Janeiro Rio de Janeiro BRASIL"/>
    <x v="1"/>
    <x v="33"/>
  </r>
  <r>
    <n v="34"/>
    <s v="Sem Valor"/>
    <m/>
    <s v="Empresa;Email"/>
    <x v="4"/>
    <m/>
    <s v="Fornecedores"/>
    <s v="Quirografário"/>
    <x v="2"/>
    <x v="228"/>
    <x v="199"/>
    <s v="21 26785551"/>
    <n v="0"/>
    <s v="Rua Zenobio da Costa Quadra 137 Lote 1983 Saracuruna 25211011 Rio de Janeiro Duque de Caxias BRASIL"/>
    <x v="1"/>
    <x v="33"/>
  </r>
  <r>
    <n v="393"/>
    <s v="Sem Valor"/>
    <m/>
    <s v="Empresa;Email"/>
    <x v="4"/>
    <m/>
    <s v="Fornecedores"/>
    <s v="Quirografário"/>
    <x v="2"/>
    <x v="229"/>
    <x v="200"/>
    <s v="21 27124665"/>
    <n v="0"/>
    <s v="Rua Aires de Saldanha 60 Apto 601 Copacabana 22060030 Rio de Janeiro Rio de Janeiro BRASIL"/>
    <x v="1"/>
    <x v="33"/>
  </r>
  <r>
    <n v="254"/>
    <s v="Sem Valor"/>
    <m/>
    <s v="Empresa;Email"/>
    <x v="4"/>
    <m/>
    <s v="Fornecedores"/>
    <s v="Quirografário"/>
    <x v="2"/>
    <x v="230"/>
    <x v="201"/>
    <s v="21 27411407"/>
    <n v="0"/>
    <s v="Rua Olimpiadas 134 7o andar Conj 72 Sala h Vila Olimpia 4551000 São Paulo São Paulo BRASIL"/>
    <x v="1"/>
    <x v="33"/>
  </r>
  <r>
    <n v="381"/>
    <s v="Sem Valor"/>
    <m/>
    <s v="Empresa;Email"/>
    <x v="4"/>
    <m/>
    <s v="Fornecedores"/>
    <s v="Quirografário"/>
    <x v="2"/>
    <x v="231"/>
    <x v="202"/>
    <s v="21 27424000"/>
    <n v="0"/>
    <s v="Rua Cristovao de Barros 30 Pimenteiras 25963600 Rio de Janeiro Teresopolis BRASIL"/>
    <x v="1"/>
    <x v="33"/>
  </r>
  <r>
    <n v="525"/>
    <s v="Sem Valor"/>
    <m/>
    <s v="Empresa;Email"/>
    <x v="4"/>
    <m/>
    <s v="Fornecedores"/>
    <s v="Quirografário"/>
    <x v="2"/>
    <x v="232"/>
    <x v="203"/>
    <s v="21 30131415"/>
    <n v="0"/>
    <s v="Rua Da Assembleia 10 39o andar Centro 20011901 Rio de Janeiro Rio de Janeiro RJ BRASIL"/>
    <x v="1"/>
    <x v="33"/>
  </r>
  <r>
    <n v="576"/>
    <s v="Sem Valor"/>
    <m/>
    <s v="Empresa;Email"/>
    <x v="4"/>
    <m/>
    <s v="Fornecedores"/>
    <s v="Quirografário"/>
    <x v="2"/>
    <x v="233"/>
    <x v="204"/>
    <s v="21 303003331"/>
    <n v="0"/>
    <s v="Rua Grauben Barbosa 13 Meier 20735100 Rio de Janeiro Rio de Janeiro RJ BRASIL"/>
    <x v="1"/>
    <x v="33"/>
  </r>
  <r>
    <n v="311"/>
    <s v="Sem Valor"/>
    <m/>
    <s v="Empresa;Email"/>
    <x v="4"/>
    <m/>
    <s v="Fornecedores"/>
    <s v="Quirografário"/>
    <x v="2"/>
    <x v="234"/>
    <x v="205"/>
    <s v="21 30374000"/>
    <n v="0"/>
    <s v="Rua Mayrink Veiga 9 Centro 20090910 Rio de Janeiro Rio de Janeiro BRASIL"/>
    <x v="1"/>
    <x v="33"/>
  </r>
  <r>
    <n v="612"/>
    <s v="Sem Valor"/>
    <m/>
    <s v="Empresa;Email"/>
    <x v="4"/>
    <m/>
    <s v="Fornecedores"/>
    <s v="Quirografário"/>
    <x v="2"/>
    <x v="235"/>
    <x v="206"/>
    <s v="21 30948265"/>
    <n v="0"/>
    <s v="Av Teixeira de Castro 440 Galpao Ramos 21040114 Rio de Janeiro Rio de Janeiro RJ BRASIL"/>
    <x v="1"/>
    <x v="33"/>
  </r>
  <r>
    <n v="219"/>
    <s v="Sem Valor"/>
    <m/>
    <s v="Empresa;Email"/>
    <x v="4"/>
    <m/>
    <s v="Fornecedores"/>
    <s v="Quirografário"/>
    <x v="2"/>
    <x v="236"/>
    <x v="207"/>
    <s v="21 31725991"/>
    <n v="0"/>
    <s v="Estrada Benvindo de Novaes 1081 Apto 101 Recreio dos Bandeirantes 22795711 Rio de Janeiro Rio de Janeiro BRASIL"/>
    <x v="1"/>
    <x v="33"/>
  </r>
  <r>
    <n v="94"/>
    <s v="Sem Valor"/>
    <m/>
    <s v="Empresa;Email"/>
    <x v="4"/>
    <m/>
    <s v="Fornecedores"/>
    <s v="Quirografário"/>
    <x v="2"/>
    <x v="237"/>
    <x v="208"/>
    <s v="21 31730408"/>
    <n v="0"/>
    <s v="Av Graça Aranha 416 Grupo 1002 Centro 20030001 Rio de Janeiro Rio de Janeiro BRASIL"/>
    <x v="1"/>
    <x v="33"/>
  </r>
  <r>
    <n v="408"/>
    <s v="Sem Valor"/>
    <m/>
    <s v="Empresa;Email"/>
    <x v="4"/>
    <m/>
    <s v="Fornecedores"/>
    <s v="Quirografário"/>
    <x v="2"/>
    <x v="238"/>
    <x v="209"/>
    <s v="21 31741999"/>
    <n v="0"/>
    <s v="Rua Senador Dantas 19 Sala 1001 Centro 20031202 Rio de Janeiro Rio de Janeiro RJ BRASIL"/>
    <x v="1"/>
    <x v="33"/>
  </r>
  <r>
    <n v="43"/>
    <s v="Sem Valor"/>
    <m/>
    <s v="Empresa;Email"/>
    <x v="4"/>
    <m/>
    <s v="Fornecedores"/>
    <s v="Quirografário"/>
    <x v="2"/>
    <x v="239"/>
    <x v="210"/>
    <s v="21 31819638"/>
    <n v="0"/>
    <s v="Rua Da Quitanda 194 Sala 703 Centro 20091005 Rio de Janeiro Rio de Janeiro BRASIL"/>
    <x v="1"/>
    <x v="33"/>
  </r>
  <r>
    <n v="524"/>
    <s v="Sem Valor"/>
    <m/>
    <s v="Empresa;Email"/>
    <x v="4"/>
    <m/>
    <s v="Fornecedores"/>
    <s v="Quirografário"/>
    <x v="2"/>
    <x v="240"/>
    <x v="211"/>
    <s v="21 32088724"/>
    <n v="0"/>
    <s v="Av Nossa Senhora de Copacabana 647 Sala 812 Copacabana 22050001 Rio de Janeiro Rio de Janeiro RJ BRASIL"/>
    <x v="1"/>
    <x v="33"/>
  </r>
  <r>
    <n v="88"/>
    <s v="Sem Valor"/>
    <m/>
    <s v="Empresa;Email"/>
    <x v="4"/>
    <m/>
    <s v="Fornecedores"/>
    <s v="Quirografário"/>
    <x v="2"/>
    <x v="241"/>
    <x v="212"/>
    <s v="21 32217500"/>
    <n v="0"/>
    <s v="Estrada Monan Grande 900 Rua 1 Lote Ap 81 Badu 24320040 Rio de Janeiro Niteroi BRASIL"/>
    <x v="1"/>
    <x v="33"/>
  </r>
  <r>
    <n v="198"/>
    <s v="Sem Valor"/>
    <m/>
    <s v="Empresa;Email"/>
    <x v="4"/>
    <m/>
    <s v="Fornecedores"/>
    <s v="Quirografário"/>
    <x v="2"/>
    <x v="242"/>
    <x v="213"/>
    <s v="21 32222884"/>
    <n v="0"/>
    <s v="Av Perimetral Professor Jose de Souza Herdy 602 Jardim 25 de Agosto 25071202 Rio de Janeiro Duque de Caxias BRASIL"/>
    <x v="1"/>
    <x v="33"/>
  </r>
  <r>
    <n v="274"/>
    <s v="Sem Valor"/>
    <m/>
    <s v="Empresa;Email"/>
    <x v="4"/>
    <m/>
    <s v="Fornecedores"/>
    <s v="Quirografário"/>
    <x v="2"/>
    <x v="243"/>
    <x v="214"/>
    <s v="21 32829000"/>
    <n v="0"/>
    <s v="Av Ayrton Senna 2541 Ctr 2016.009 Barra da Tijuca 22775002 Rio de Janeiro Rio de Janeiro BRASIL"/>
    <x v="1"/>
    <x v="33"/>
  </r>
  <r>
    <n v="122"/>
    <s v="Sem Valor"/>
    <m/>
    <s v="Empresa;Email"/>
    <x v="4"/>
    <m/>
    <s v="Fornecedores"/>
    <s v="Quirografário"/>
    <x v="2"/>
    <x v="244"/>
    <x v="215"/>
    <s v="21 32937000"/>
    <n v="0"/>
    <s v="Rua Aristide Lobo 46 Num 0048 Rio Comprido 20250450 Rio de Janeiro Rio de Janeiro BRASIL"/>
    <x v="1"/>
    <x v="33"/>
  </r>
  <r>
    <n v="28"/>
    <s v="Sem Valor"/>
    <m/>
    <s v="Empresa;Email"/>
    <x v="4"/>
    <m/>
    <s v="Fornecedores"/>
    <s v="Quirografário"/>
    <x v="2"/>
    <x v="245"/>
    <x v="216"/>
    <s v="21 33225635"/>
    <n v="0"/>
    <s v="Rua Jornalista Costa Rego 104 São Conrado 22610150 Rio de Janeiro Rio de Janeiro BRASIL"/>
    <x v="1"/>
    <x v="33"/>
  </r>
  <r>
    <n v="638"/>
    <s v="Sem Valor"/>
    <s v="EIRELI"/>
    <s v="Empresa;Email"/>
    <x v="4"/>
    <m/>
    <s v="Fornecedores"/>
    <s v="Quirografário"/>
    <x v="2"/>
    <x v="246"/>
    <x v="217"/>
    <s v="21 33731388"/>
    <n v="0"/>
    <s v="Rua Santa Mariana 130 Higienopolis 21061150 Rio de Janeiro Rio de Janeiro RJ BRASIL"/>
    <x v="1"/>
    <x v="33"/>
  </r>
  <r>
    <n v="378"/>
    <s v="Sem Valor"/>
    <m/>
    <s v="Empresa;Email"/>
    <x v="4"/>
    <m/>
    <s v="Fornecedores"/>
    <s v="Quirografário"/>
    <x v="2"/>
    <x v="247"/>
    <x v="218"/>
    <s v="21 33806000"/>
    <n v="0"/>
    <s v="Rua Santa Luzia 651 28 Pavimento Centro 20030041 Rio de Janeiro Rio de Janeiro BRASIL"/>
    <x v="1"/>
    <x v="33"/>
  </r>
  <r>
    <n v="540"/>
    <s v="Sem Valor"/>
    <m/>
    <s v="Empresa;Email"/>
    <x v="4"/>
    <m/>
    <s v="Fornecedores"/>
    <s v="Quirografário"/>
    <x v="2"/>
    <x v="248"/>
    <x v="219"/>
    <s v="21 34325300"/>
    <n v="0"/>
    <s v="Estrada De Jacarepagua 7221 Salas 403 a 410 Freguesia 22753033 Rio de Janeiro Rio de Janeiro RJ BRASIL"/>
    <x v="1"/>
    <x v="33"/>
  </r>
  <r>
    <n v="459"/>
    <s v="Sem Valor"/>
    <m/>
    <s v="Empresa;Email"/>
    <x v="4"/>
    <m/>
    <s v="Fornecedores"/>
    <s v="Quirografário"/>
    <x v="2"/>
    <x v="249"/>
    <x v="220"/>
    <s v="21 35140000"/>
    <n v="0"/>
    <s v="Av Das Americas 3434 Bloco 07 Sala 201 Barra da Tijuca 22640102 Rio de Janeiro Rio de Janeiro RJ BRASIL"/>
    <x v="1"/>
    <x v="33"/>
  </r>
  <r>
    <n v="363"/>
    <s v="Sem Valor"/>
    <m/>
    <s v="Empresa;Email"/>
    <x v="4"/>
    <m/>
    <s v="Fornecedores"/>
    <s v="Quirografário"/>
    <x v="2"/>
    <x v="250"/>
    <x v="221"/>
    <s v="21 35233600"/>
    <n v="0"/>
    <s v="Av Rio Branco 156 Sala 3401 PTE Centro 20040003 Rio de Janeiro Rio de Janeiro BRASIL"/>
    <x v="1"/>
    <x v="33"/>
  </r>
  <r>
    <n v="137"/>
    <s v="Sem Valor"/>
    <m/>
    <s v="Empresa;Email"/>
    <x v="4"/>
    <m/>
    <s v="Fornecedores"/>
    <s v="Quirografário"/>
    <x v="2"/>
    <x v="251"/>
    <x v="222"/>
    <s v="21 35277340"/>
    <n v="0"/>
    <s v="Rua Lauro Muller 116 Botafogo 22290160 Rio de Janeiro Rio de Janeiro BRASIL"/>
    <x v="1"/>
    <x v="33"/>
  </r>
  <r>
    <n v="636"/>
    <s v="Sem Valor"/>
    <m/>
    <s v="Empresa;Email"/>
    <x v="4"/>
    <m/>
    <s v="Fornecedores"/>
    <s v="Quirografário"/>
    <x v="2"/>
    <x v="252"/>
    <x v="223"/>
    <s v="21 35455455"/>
    <n v="0"/>
    <s v="Rua Doutor Silvio Bastos Tavares 340 346 Parque Leopoldina 28051250 Rio de Janeiro Campos dos Goytacazes RJ BRASIL"/>
    <x v="1"/>
    <x v="33"/>
  </r>
  <r>
    <n v="249"/>
    <s v="Sem Valor"/>
    <m/>
    <s v="Empresa;Email"/>
    <x v="4"/>
    <m/>
    <s v="Fornecedores"/>
    <s v="Quirografário"/>
    <x v="2"/>
    <x v="253"/>
    <x v="224"/>
    <s v="21 35501370"/>
    <n v="0"/>
    <s v="Av Borges de Medeiros 633 Sala 201 Leblon 22430041 Rio de Janeiro Rio de Janeiro BRASIL"/>
    <x v="1"/>
    <x v="33"/>
  </r>
  <r>
    <n v="467"/>
    <s v="Sem Valor"/>
    <m/>
    <s v="Empresa;Email"/>
    <x v="4"/>
    <m/>
    <s v="Fornecedores"/>
    <s v="Quirografário"/>
    <x v="2"/>
    <x v="254"/>
    <x v="225"/>
    <s v="21 35532313"/>
    <n v="0"/>
    <s v="Praia De Botafogo 501 1o andar Botafogo 22250040 Rio de Janeiro Rio de Janeiro RJ BRASIL"/>
    <x v="1"/>
    <x v="33"/>
  </r>
  <r>
    <n v="600"/>
    <s v="Sem Valor"/>
    <m/>
    <s v="Empresa;Email"/>
    <x v="4"/>
    <m/>
    <s v="Fornecedores"/>
    <s v="Quirografário"/>
    <x v="2"/>
    <x v="255"/>
    <x v="226"/>
    <s v="21 35534117"/>
    <n v="0"/>
    <s v="Av João Cabral de Melo Neto 850 Bloco 3 Sala 725 a 727 Barra da Tijuca 22775057 Rio de Janeiro Rio de Janeiro RJ BRASIL"/>
    <x v="1"/>
    <x v="33"/>
  </r>
  <r>
    <n v="383"/>
    <s v="Sem Valor"/>
    <m/>
    <s v="Empresa;Email"/>
    <x v="4"/>
    <m/>
    <s v="Fornecedores"/>
    <s v="Quirografário"/>
    <x v="2"/>
    <x v="256"/>
    <x v="227"/>
    <s v="21 35537772"/>
    <n v="0"/>
    <s v="Rua Lauro Muller 116 Sala 502 Botafogo 22290160 Rio de Janeiro Rio de Janeiro BRASIL"/>
    <x v="1"/>
    <x v="33"/>
  </r>
  <r>
    <n v="56"/>
    <s v="Sem Valor"/>
    <m/>
    <s v="Empresa;Email"/>
    <x v="4"/>
    <m/>
    <s v="Fornecedores"/>
    <s v="Quirografário"/>
    <x v="2"/>
    <x v="257"/>
    <x v="228"/>
    <s v="21 35545353"/>
    <n v="0"/>
    <s v="Rua Do Passeio 62 Sala 601 Centro 20021290 Rio de Janeiro Rio de Janeiro BRASIL"/>
    <x v="1"/>
    <x v="33"/>
  </r>
  <r>
    <n v="566"/>
    <s v="Sem Valor"/>
    <m/>
    <s v="Empresa;Email"/>
    <x v="4"/>
    <m/>
    <s v="Fornecedores"/>
    <s v="Quirografário"/>
    <x v="2"/>
    <x v="258"/>
    <x v="229"/>
    <s v="21 35599900"/>
    <n v="0"/>
    <s v="Rua Rodrigo Silva 18 Pav 2 Centro 20011040 Rio de Janeiro Rio de Janeiro RJ BRASIL"/>
    <x v="1"/>
    <x v="33"/>
  </r>
  <r>
    <n v="105"/>
    <s v="Sem Valor"/>
    <m/>
    <s v="Empresa;Email"/>
    <x v="4"/>
    <m/>
    <s v="Fornecedores"/>
    <s v="Quirografário"/>
    <x v="2"/>
    <x v="259"/>
    <x v="230"/>
    <s v="21 35901500"/>
    <n v="0"/>
    <s v="Av Rio Branco 99E99A Pvmto17 Centro 20040004 Rio de Janeiro Rio de Janeiro BRASIL"/>
    <x v="1"/>
    <x v="33"/>
  </r>
  <r>
    <n v="665"/>
    <s v="Sem Valor"/>
    <m/>
    <s v="Empresa;Email"/>
    <x v="4"/>
    <m/>
    <s v="Fornecedores"/>
    <s v="Quirografário"/>
    <x v="2"/>
    <x v="260"/>
    <x v="231"/>
    <s v="21 35906244"/>
    <n v="0"/>
    <s v="Av Acesso Rodoviario Quadra 08 Sala 03 Tim S 29161376 Espirito Santo Serra ES BRASIL"/>
    <x v="1"/>
    <x v="33"/>
  </r>
  <r>
    <n v="480"/>
    <s v="Sem Valor"/>
    <m/>
    <s v="Empresa;Email"/>
    <x v="4"/>
    <m/>
    <s v="Fornecedores"/>
    <s v="Quirografário"/>
    <x v="2"/>
    <x v="261"/>
    <x v="232"/>
    <s v="21 35923537"/>
    <n v="0"/>
    <s v="Av Ataulfo de Paiva 204 Sala 202 Leblon 22440033 Rio de Janeiro Rio de Janeiro RJ BRASIL"/>
    <x v="1"/>
    <x v="33"/>
  </r>
  <r>
    <n v="6"/>
    <s v="Sem Valor"/>
    <m/>
    <s v="Empresa;Email"/>
    <x v="4"/>
    <m/>
    <s v="Fornecedores"/>
    <s v="Quirografário"/>
    <x v="2"/>
    <x v="262"/>
    <x v="233"/>
    <s v="21 3757-6217"/>
    <n v="0"/>
    <s v="Rua Salgado Filho 160 Lote 14 Quadra 51 Jardim Meriti 22290-161 Rio de Janeiro São João de Meriti BRASIL"/>
    <x v="1"/>
    <x v="33"/>
  </r>
  <r>
    <n v="640"/>
    <s v="Sem Valor"/>
    <m/>
    <s v="Empresa;Email"/>
    <x v="4"/>
    <m/>
    <s v="Fornecedores"/>
    <s v="Quirografário"/>
    <x v="2"/>
    <x v="263"/>
    <x v="234"/>
    <s v="21 37987004"/>
    <n v="0"/>
    <s v="Rua Teixeira Ribeiro 527 Bonsucesso 21044251 Rio de Janeiro Rio de Janeiro RJ BRASIL"/>
    <x v="1"/>
    <x v="33"/>
  </r>
  <r>
    <n v="335"/>
    <s v="Sem Valor"/>
    <m/>
    <s v="Empresa;Email"/>
    <x v="4"/>
    <m/>
    <s v="Fornecedores"/>
    <s v="Quirografário"/>
    <x v="2"/>
    <x v="264"/>
    <x v="235"/>
    <s v="21 38493939"/>
    <n v="0"/>
    <s v="Av Rio Branco 10 Centro 20090000 Rio de Janeiro Rio de Janeiro BRASIL"/>
    <x v="1"/>
    <x v="33"/>
  </r>
  <r>
    <n v="44"/>
    <s v="Sem Valor"/>
    <m/>
    <s v="Empresa;Email"/>
    <x v="4"/>
    <m/>
    <s v="Fornecedores"/>
    <s v="Quirografário"/>
    <x v="2"/>
    <x v="265"/>
    <x v="236"/>
    <s v="21 38524515"/>
    <n v="0"/>
    <s v="Av Almirante Barroso 81 Sala 3001 Centro 20031004 Rio de Janeiro Rio de Janeiro BRASIL"/>
    <x v="1"/>
    <x v="33"/>
  </r>
  <r>
    <n v="487"/>
    <s v="Sem Valor"/>
    <m/>
    <s v="Empresa;Email"/>
    <x v="4"/>
    <m/>
    <s v="Fornecedores"/>
    <s v="Quirografário"/>
    <x v="2"/>
    <x v="266"/>
    <x v="237"/>
    <s v="21 38527646"/>
    <n v="0"/>
    <s v="Rua Da Quitanda 30 Grp 717 Centro 20011030 Rio de Janeiro Rio de Janeiro RJ BRASIL"/>
    <x v="1"/>
    <x v="33"/>
  </r>
  <r>
    <n v="308"/>
    <s v="Sem Valor"/>
    <m/>
    <s v="Email"/>
    <x v="2"/>
    <m/>
    <s v="Fornecedores"/>
    <s v="Quirografário"/>
    <x v="2"/>
    <x v="267"/>
    <x v="238"/>
    <s v="21 38913369"/>
    <n v="0"/>
    <s v="Av Venezuela 110 Centro 20081312 Rio de Janeiro Rio de Janeiro BRASIL"/>
    <x v="0"/>
    <x v="33"/>
  </r>
  <r>
    <n v="659"/>
    <s v="Sem Valor"/>
    <m/>
    <s v="Empresa;Email"/>
    <x v="4"/>
    <m/>
    <s v="Fornecedores"/>
    <s v="Quirografário"/>
    <x v="2"/>
    <x v="268"/>
    <x v="239"/>
    <s v="21 39052989"/>
    <n v="0"/>
    <s v="Rua Copaiba 16 Loja G Bom Pastor 26113310 Rio de Janeiro Belford Roxo RJ BRASIL"/>
    <x v="1"/>
    <x v="33"/>
  </r>
  <r>
    <n v="181"/>
    <s v="Sem Valor"/>
    <m/>
    <s v="Empresa;Email"/>
    <x v="4"/>
    <m/>
    <s v="Fornecedores"/>
    <s v="Quirografário"/>
    <x v="2"/>
    <x v="269"/>
    <x v="240"/>
    <s v="21 39390502"/>
    <n v="0"/>
    <s v="Av João Cabral de Melo Neto 850 Bloco 001 Sala 1229 Barra da Tijuca 22775057 Rio de Janeiro Rio de Janeiro BRASIL"/>
    <x v="1"/>
    <x v="33"/>
  </r>
  <r>
    <n v="455"/>
    <s v="Sem Valor"/>
    <m/>
    <s v="Empresa;Email"/>
    <x v="4"/>
    <m/>
    <s v="Fornecedores"/>
    <s v="Quirografário"/>
    <x v="2"/>
    <x v="270"/>
    <x v="241"/>
    <s v="21 39933601"/>
    <n v="0"/>
    <s v="Praia De Botafogo 228 3o andar Sala 301 Botafogo 22250906 Rio de Janeiro Rio de Janeiro RJ BRASIL"/>
    <x v="1"/>
    <x v="33"/>
  </r>
  <r>
    <n v="358"/>
    <s v="Sem Valor"/>
    <m/>
    <s v="Empresa;Email"/>
    <x v="4"/>
    <m/>
    <s v="Fornecedores"/>
    <s v="Quirografário"/>
    <x v="2"/>
    <x v="271"/>
    <x v="242"/>
    <s v="21 40637318"/>
    <n v="0"/>
    <s v="Rua Presidente Backer 155 Apto 203 Icaraí 24220045 Rio de Janeiro Niteroi BRASIL"/>
    <x v="1"/>
    <x v="33"/>
  </r>
  <r>
    <n v="349"/>
    <s v="Sem Valor"/>
    <m/>
    <s v="Empresa;Email"/>
    <x v="4"/>
    <m/>
    <s v="Fornecedores"/>
    <s v="Quirografário"/>
    <x v="2"/>
    <x v="272"/>
    <x v="243"/>
    <s v="21 41028564"/>
    <n v="0"/>
    <s v="Av José Wilker Ator 605 Jacarepagua 22755024 Rio de Janeiro Rio de Janeiro BRASIL"/>
    <x v="1"/>
    <x v="33"/>
  </r>
  <r>
    <n v="476"/>
    <s v="Sem Valor"/>
    <m/>
    <s v="Empresa;Email"/>
    <x v="4"/>
    <m/>
    <s v="Fornecedores"/>
    <s v="Quirografário"/>
    <x v="2"/>
    <x v="273"/>
    <x v="244"/>
    <s v="21 6860-8989"/>
    <n v="0"/>
    <s v="Rua Juquia 60 Ap 401 Leblon 22441-080 Rio de Janeiro Rio de Janeiro RJ BRASIL"/>
    <x v="1"/>
    <x v="33"/>
  </r>
  <r>
    <n v="509"/>
    <s v="Sem Valor"/>
    <m/>
    <s v="Empresa;Email"/>
    <x v="4"/>
    <m/>
    <s v="Fornecedores"/>
    <s v="Quirografário"/>
    <x v="2"/>
    <x v="274"/>
    <x v="245"/>
    <s v="21 70041404"/>
    <n v="0"/>
    <s v="Av Nossa Senhora de Copacabana 1344 Loja C Copacabana 22070012 Rio de Janeiro Rio de Janeiro RJ BRASIL"/>
    <x v="1"/>
    <x v="33"/>
  </r>
  <r>
    <n v="116"/>
    <s v="Sem Valor"/>
    <m/>
    <s v="Empresa;Email"/>
    <x v="4"/>
    <m/>
    <s v="Fornecedores"/>
    <s v="Quirografário"/>
    <x v="2"/>
    <x v="275"/>
    <x v="246"/>
    <s v="21 76578989"/>
    <n v="0"/>
    <s v="Rua Padre Juvenal 48 Apto 102 Paqueta 20397070 Rio de Janeiro Rio de Janeiro BRASIL"/>
    <x v="1"/>
    <x v="33"/>
  </r>
  <r>
    <n v="14"/>
    <s v="Sem Valor"/>
    <m/>
    <s v="Empresa;Email"/>
    <x v="4"/>
    <m/>
    <s v="Fornecedores"/>
    <s v="Quirografário"/>
    <x v="2"/>
    <x v="276"/>
    <x v="247"/>
    <s v="21 78006073"/>
    <n v="0"/>
    <s v="Rua Visconde de Itabaiana 106 Subsl Engenho Novo 20780180 Rio de Janeiro Rio de Janeiro BRASIL"/>
    <x v="1"/>
    <x v="33"/>
  </r>
  <r>
    <n v="361"/>
    <s v="Sem Valor"/>
    <m/>
    <s v="Empresa;Email"/>
    <x v="4"/>
    <m/>
    <s v="Fornecedores"/>
    <s v="Quirografário"/>
    <x v="2"/>
    <x v="277"/>
    <x v="248"/>
    <s v="21 78767452"/>
    <n v="0"/>
    <s v="Rua Joaquim Tavora 122 Bl 02 Ap 1 Icarai 24230540 Rio de Janeiro Niteroi BRASIL"/>
    <x v="1"/>
    <x v="33"/>
  </r>
  <r>
    <n v="532"/>
    <s v="Sem Valor"/>
    <m/>
    <s v="Empresa;Email"/>
    <x v="4"/>
    <m/>
    <s v="Fornecedores"/>
    <s v="Quirografário"/>
    <x v="2"/>
    <x v="278"/>
    <x v="249"/>
    <s v="21 80608719"/>
    <n v="0"/>
    <s v="Av Djalma Ribeiro 25 Apto 1406 Blc 2 Barra da Tijuca 22790790 Rio de Janeiro Rio de Janeiro RJ BRASIL"/>
    <x v="1"/>
    <x v="33"/>
  </r>
  <r>
    <n v="510"/>
    <s v="Sem Valor"/>
    <m/>
    <s v="Empresa;Email"/>
    <x v="4"/>
    <m/>
    <s v="Fornecedores"/>
    <s v="Quirografário"/>
    <x v="2"/>
    <x v="279"/>
    <x v="250"/>
    <s v="21 81508915"/>
    <n v="0"/>
    <s v="Rua Pires de Carvalho 433 A Maria da Graça 21050630 Rio de Janeiro Rio de Janeiro RJ BRASIL"/>
    <x v="1"/>
    <x v="33"/>
  </r>
  <r>
    <n v="8"/>
    <s v="Sem Valor"/>
    <m/>
    <s v="Empresa;Email"/>
    <x v="4"/>
    <m/>
    <s v="Fornecedores"/>
    <s v="Quirografário"/>
    <x v="2"/>
    <x v="280"/>
    <x v="251"/>
    <s v="21 82715887"/>
    <n v="0"/>
    <s v="Rua General Ribeiro da Costa 114 Apto 204 Leme 22010050 Rio de Janeiro Rio de Janeiro BRASIL"/>
    <x v="1"/>
    <x v="33"/>
  </r>
  <r>
    <n v="13"/>
    <s v="Sem Valor"/>
    <m/>
    <s v="Empresa;Email"/>
    <x v="4"/>
    <m/>
    <s v="Fornecedores"/>
    <s v="Quirografário"/>
    <x v="2"/>
    <x v="281"/>
    <x v="252"/>
    <s v="21 84966550"/>
    <n v="0"/>
    <s v="Rua Visconde de Itabaiana 106 FTE Engenho Novo 20780180 Rio de Janeiro Rio de Janeiro BRASIL"/>
    <x v="1"/>
    <x v="33"/>
  </r>
  <r>
    <n v="641"/>
    <s v="Sem Valor"/>
    <m/>
    <s v="Empresa;Email"/>
    <x v="4"/>
    <m/>
    <s v="Fornecedores"/>
    <s v="Quirografário"/>
    <x v="2"/>
    <x v="282"/>
    <x v="253"/>
    <s v="21 86997350"/>
    <n v="0"/>
    <s v="Av Araxa 156 Anexo Balneario Lagomar Lagomar 27966530 Rio de Janeiro Macae RJ BRASIL"/>
    <x v="1"/>
    <x v="33"/>
  </r>
  <r>
    <n v="644"/>
    <s v="Sem Valor"/>
    <m/>
    <s v="Empresa;Email"/>
    <x v="4"/>
    <m/>
    <s v="Fornecedores"/>
    <s v="Quirografário"/>
    <x v="2"/>
    <x v="283"/>
    <x v="254"/>
    <s v="21 87370400"/>
    <n v="0"/>
    <s v="Rua Antonio Moreira 41 Vila Nova Conceição 25922300 Rio de Janeiro Mage RJ BRASIL"/>
    <x v="1"/>
    <x v="33"/>
  </r>
  <r>
    <n v="320"/>
    <s v="Sem Valor"/>
    <s v="EIRELI"/>
    <s v="Empresa;Email"/>
    <x v="4"/>
    <m/>
    <s v="Fornecedores"/>
    <s v="Quirografário"/>
    <x v="2"/>
    <x v="284"/>
    <x v="255"/>
    <s v="21 87845173"/>
    <n v="0"/>
    <s v="Pc Cabo Luiz Quevedo 10 Inhoaiba 23063220 Rio de Janeiro Rio de Janeiro BRASIL"/>
    <x v="1"/>
    <x v="33"/>
  </r>
  <r>
    <n v="269"/>
    <s v="Sem Valor"/>
    <m/>
    <s v="Empresa;Email"/>
    <x v="4"/>
    <m/>
    <s v="Fornecedores"/>
    <s v="Quirografário"/>
    <x v="2"/>
    <x v="285"/>
    <x v="256"/>
    <s v="21 91238330"/>
    <n v="0"/>
    <s v="Av Embaixador Abelardo Bueno 330 Sala 0202 Barra da Tijuca 22775040 Rio de Janeiro Rio de Janeiro BRASIL"/>
    <x v="1"/>
    <x v="33"/>
  </r>
  <r>
    <n v="676"/>
    <s v="Sem Valor"/>
    <m/>
    <s v="Empresa;Email"/>
    <x v="4"/>
    <m/>
    <s v="Fornecedores"/>
    <s v="Quirografário"/>
    <x v="2"/>
    <x v="286"/>
    <x v="257"/>
    <s v="21 91726006"/>
    <n v="0"/>
    <s v="Av Marechal Camara 160 Sala 1413 Centro 20020907 Rio de Janeiro Rio de Janeiro RJ BRASIL"/>
    <x v="1"/>
    <x v="33"/>
  </r>
  <r>
    <n v="602"/>
    <s v="Sem Valor"/>
    <m/>
    <s v="Empresa;Email"/>
    <x v="4"/>
    <m/>
    <s v="Fornecedores"/>
    <s v="Quirografário"/>
    <x v="2"/>
    <x v="287"/>
    <x v="258"/>
    <s v="21 93336398"/>
    <n v="0"/>
    <s v="Rua General Polidoro 99 Botafogo 22280004 Rio de Janeiro Rio de Janeiro RJ BRASIL"/>
    <x v="1"/>
    <x v="33"/>
  </r>
  <r>
    <n v="372"/>
    <s v="Sem Valor"/>
    <s v="EIRELI"/>
    <s v="Empresa;Email"/>
    <x v="4"/>
    <m/>
    <s v="Fornecedores"/>
    <s v="Quirografário"/>
    <x v="2"/>
    <x v="288"/>
    <x v="259"/>
    <s v="21 93911939"/>
    <n v="0"/>
    <s v="Av Rio Branco 115 Sala 2001 Centro 20040004 Rio de Janeiro Rio de Janeiro BRASIL"/>
    <x v="1"/>
    <x v="33"/>
  </r>
  <r>
    <n v="111"/>
    <s v="Sem Valor"/>
    <m/>
    <s v="Empresa;Email"/>
    <x v="4"/>
    <m/>
    <s v="Fornecedores"/>
    <s v="Quirografário"/>
    <x v="2"/>
    <x v="289"/>
    <x v="260"/>
    <s v="21 96499500"/>
    <n v="0"/>
    <s v="Rua Da Assembleia 10 Sala 2711 Parte Centro 20011000 Rio de Janeiro Rio de Janeiro BRASIL"/>
    <x v="1"/>
    <x v="33"/>
  </r>
  <r>
    <n v="138"/>
    <s v="Sem Valor"/>
    <m/>
    <s v="Empresa;Email"/>
    <x v="4"/>
    <m/>
    <s v="Fornecedores"/>
    <s v="Quirografário"/>
    <x v="2"/>
    <x v="290"/>
    <x v="261"/>
    <s v="21 974007733"/>
    <n v="0"/>
    <s v="Rua Flaminio Caldas 73 Parque Leopoldina 28051195 Rio de Janeiro Campos dos Goytacazes BRASIL"/>
    <x v="1"/>
    <x v="33"/>
  </r>
  <r>
    <n v="547"/>
    <s v="Sem Valor"/>
    <m/>
    <s v="Empresa;Email"/>
    <x v="4"/>
    <m/>
    <s v="Fornecedores"/>
    <s v="Quirografário"/>
    <x v="2"/>
    <x v="291"/>
    <x v="262"/>
    <s v="21 97531859"/>
    <n v="0"/>
    <s v="Rua Madre Maria Victoria 90 Sala 202 Charitas 24370035 Rio de Janeiro Niteroi RJ BRASIL"/>
    <x v="1"/>
    <x v="33"/>
  </r>
  <r>
    <n v="90"/>
    <s v="Sem Valor"/>
    <m/>
    <s v="Empresa;Email"/>
    <x v="4"/>
    <m/>
    <s v="Fornecedores"/>
    <s v="Quirografário"/>
    <x v="2"/>
    <x v="292"/>
    <x v="263"/>
    <s v="21 97616616"/>
    <n v="0"/>
    <s v="Rua Do Jogo da Bola 74 Saude 20081170 Rio de Janeiro Rio de Janeiro BRASIL"/>
    <x v="1"/>
    <x v="33"/>
  </r>
  <r>
    <n v="609"/>
    <s v="Sem Valor"/>
    <m/>
    <s v="Empresa;Email"/>
    <x v="4"/>
    <m/>
    <s v="Fornecedores"/>
    <s v="Quirografário"/>
    <x v="2"/>
    <x v="293"/>
    <x v="264"/>
    <s v="21 99181-0990"/>
    <n v="0"/>
    <s v="Rua Julio de Castilho 94 Copacabana 22081025 Rio de Janeiro Rio de Janeiro RJ BRASIL"/>
    <x v="1"/>
    <x v="33"/>
  </r>
  <r>
    <n v="209"/>
    <s v="Sem Valor"/>
    <m/>
    <s v="Empresa;Email"/>
    <x v="4"/>
    <m/>
    <s v="Fornecedores"/>
    <s v="Quirografário"/>
    <x v="2"/>
    <x v="294"/>
    <x v="265"/>
    <s v="21 99327-9404"/>
    <n v="0"/>
    <s v="Rua Nascimento Silva 300 Ipanema 22421020 Rio de Janeiro Rio de Janeiro BRASIL"/>
    <x v="1"/>
    <x v="33"/>
  </r>
  <r>
    <n v="607"/>
    <s v="Sem Valor"/>
    <m/>
    <s v="Empresa;Email"/>
    <x v="4"/>
    <m/>
    <s v="Fornecedores"/>
    <s v="Quirografário"/>
    <x v="2"/>
    <x v="295"/>
    <x v="266"/>
    <s v="21 995997787"/>
    <n v="0"/>
    <s v="Rua Mora Guimarães Q6 LT 24 Senador Camará 21843000 Rio de Janeiro Rio de Janeiro RJ BRASIL"/>
    <x v="1"/>
    <x v="33"/>
  </r>
  <r>
    <n v="207"/>
    <s v="Sem Valor"/>
    <m/>
    <s v="Empresa;Email"/>
    <x v="4"/>
    <m/>
    <s v="Fornecedores"/>
    <s v="Quirografário"/>
    <x v="2"/>
    <x v="296"/>
    <x v="267"/>
    <s v="21 99848668"/>
    <n v="0"/>
    <s v="Rua Barão da Torre 630 Cond Apto 202 Ipanema 22411001 Rio de Janeiro Rio de Janeiro BRASIL"/>
    <x v="1"/>
    <x v="33"/>
  </r>
  <r>
    <n v="503"/>
    <s v="Sem Valor"/>
    <m/>
    <s v="Empresa;Email"/>
    <x v="4"/>
    <m/>
    <s v="Fornecedores"/>
    <s v="Quirografário"/>
    <x v="2"/>
    <x v="297"/>
    <x v="268"/>
    <s v="21 99867921"/>
    <n v="0"/>
    <s v="Praia De Botafogo 316 Cob 02 Botafogo 22250040 Rio de Janeiro Rio de Janeiro RJ BRASIL"/>
    <x v="1"/>
    <x v="33"/>
  </r>
  <r>
    <n v="625"/>
    <s v="Sem Valor"/>
    <m/>
    <s v="Empresa;Email"/>
    <x v="4"/>
    <m/>
    <s v="Fornecedores"/>
    <s v="Quirografário"/>
    <x v="2"/>
    <x v="298"/>
    <x v="269"/>
    <s v="22 20205950"/>
    <n v="0"/>
    <s v="Rua Alcides da Conceição 10 Vale Encantado 27933378 Rio de Janeiro Macae RJ BRASIL"/>
    <x v="1"/>
    <x v="33"/>
  </r>
  <r>
    <n v="59"/>
    <s v="Sem Valor"/>
    <m/>
    <s v="Empresa;Email"/>
    <x v="4"/>
    <m/>
    <s v="Fornecedores"/>
    <s v="Quirografário"/>
    <x v="2"/>
    <x v="299"/>
    <x v="270"/>
    <s v="22 2105-0263"/>
    <n v="0"/>
    <s v="V 5 Projetada S/N Lote A12 Distrito Industrial 28200-000 Rio de Janeiro São João da Barra RJ BRASIL"/>
    <x v="1"/>
    <x v="33"/>
  </r>
  <r>
    <n v="432"/>
    <s v="Sem Valor"/>
    <m/>
    <s v="Empresa;Email"/>
    <x v="4"/>
    <m/>
    <s v="Fornecedores"/>
    <s v="Quirografário"/>
    <x v="2"/>
    <x v="300"/>
    <x v="271"/>
    <s v="22 27222710"/>
    <n v="0"/>
    <s v="Av José Alves de Azevedo 476 Parque Rosario 28025497 Rio de Janeiro Campos dos Goytacazes RJ BRASIL"/>
    <x v="1"/>
    <x v="33"/>
  </r>
  <r>
    <n v="130"/>
    <s v="Sem Valor"/>
    <m/>
    <s v="Empresa;Email"/>
    <x v="4"/>
    <m/>
    <s v="Fornecedores"/>
    <s v="Quirografário"/>
    <x v="2"/>
    <x v="301"/>
    <x v="272"/>
    <s v="22 27222741"/>
    <n v="0"/>
    <s v="Rua Projetada Degredo 28200000 Rio de Janeiro São João da Barra BRASIL"/>
    <x v="1"/>
    <x v="33"/>
  </r>
  <r>
    <n v="185"/>
    <s v="Sem Valor"/>
    <m/>
    <s v="Empresa;Email"/>
    <x v="4"/>
    <m/>
    <s v="Fornecedores"/>
    <s v="Quirografário"/>
    <x v="2"/>
    <x v="302"/>
    <x v="273"/>
    <s v="22 27224477"/>
    <n v="0"/>
    <s v="Av Vinte e Oito de Março 13 Sala 2 Parque Fazendinha 28020740 Rio de Janeiro Campos dos Goytacazes BRASIL"/>
    <x v="1"/>
    <x v="33"/>
  </r>
  <r>
    <n v="222"/>
    <s v="Sem Valor"/>
    <m/>
    <s v="Empresa;Email"/>
    <x v="4"/>
    <m/>
    <s v="Fornecedores"/>
    <s v="Quirografário"/>
    <x v="2"/>
    <x v="303"/>
    <x v="274"/>
    <s v="22 27230942"/>
    <n v="0"/>
    <s v="Estrada Manoel Coutinho de Carvalho 3380 Campo Bom 27110025 Rio de Janeiro Barra do Pirai BRASIL"/>
    <x v="1"/>
    <x v="33"/>
  </r>
  <r>
    <n v="617"/>
    <s v="Sem Valor"/>
    <m/>
    <s v="Empresa;Email"/>
    <x v="4"/>
    <m/>
    <s v="Fornecedores"/>
    <s v="Quirografário"/>
    <x v="2"/>
    <x v="304"/>
    <x v="275"/>
    <s v="22 27235351"/>
    <n v="0"/>
    <s v="Tv Narciso 20 Goitacazes 28110000 Rio de Janeiro Campos dos Goytacazes RJ BRASIL"/>
    <x v="1"/>
    <x v="33"/>
  </r>
  <r>
    <n v="366"/>
    <s v="Sem Valor"/>
    <m/>
    <s v="Empresa;Email"/>
    <x v="4"/>
    <m/>
    <s v="Fornecedores"/>
    <s v="Quirografário"/>
    <x v="2"/>
    <x v="305"/>
    <x v="276"/>
    <s v="22 27237899"/>
    <n v="0"/>
    <s v="Av Pelinca 351 Centro 28035053 Rio de Janeiro Campos dos Goytacazes BRASIL"/>
    <x v="1"/>
    <x v="33"/>
  </r>
  <r>
    <n v="585"/>
    <s v="Sem Valor"/>
    <m/>
    <s v="Empresa;Email"/>
    <x v="4"/>
    <m/>
    <s v="Fornecedores"/>
    <s v="Quirografário"/>
    <x v="2"/>
    <x v="306"/>
    <x v="277"/>
    <s v="22 27241368"/>
    <n v="0"/>
    <s v="Estrada Dr Lourival Martins Beda 834 Anexo 1 Galpão 1 Donana 28110000 Rio de Janeiro Campos dos Goytacazes RJ BRASIL"/>
    <x v="1"/>
    <x v="33"/>
  </r>
  <r>
    <n v="266"/>
    <s v="Sem Valor"/>
    <m/>
    <s v="Empresa;Email"/>
    <x v="4"/>
    <m/>
    <s v="Fornecedores"/>
    <s v="Quirografário"/>
    <x v="2"/>
    <x v="307"/>
    <x v="278"/>
    <s v="22 27243738"/>
    <n v="0"/>
    <s v="Rua Teixeira de Gouveia 989 Sala 402 Centro 27910110 Rio de Janeiro Macae BRASIL"/>
    <x v="1"/>
    <x v="33"/>
  </r>
  <r>
    <n v="296"/>
    <s v="Sem Valor"/>
    <s v="EIRELI"/>
    <s v="Empresa;Email"/>
    <x v="4"/>
    <m/>
    <s v="Fornecedores"/>
    <s v="Quirografário"/>
    <x v="2"/>
    <x v="308"/>
    <x v="279"/>
    <s v="22 27316666"/>
    <n v="0"/>
    <s v="Av Amilcar Pereira da Silva 1165 Piteiras Quissama 28735000 Rio de Janeiro Quissama BRASIL"/>
    <x v="1"/>
    <x v="33"/>
  </r>
  <r>
    <n v="200"/>
    <s v="Sem Valor"/>
    <s v="EIRELI"/>
    <s v="Empresa;Email"/>
    <x v="4"/>
    <m/>
    <s v="Fornecedores"/>
    <s v="Quirografário"/>
    <x v="2"/>
    <x v="309"/>
    <x v="280"/>
    <s v="22 27320500"/>
    <n v="0"/>
    <s v="Av 15 de Novembro 475 Centro 28035100 Rio de Janeiro Campos dos Goytacazes BRASIL"/>
    <x v="1"/>
    <x v="33"/>
  </r>
  <r>
    <n v="614"/>
    <s v="Sem Valor"/>
    <m/>
    <s v="Empresa;Email"/>
    <x v="4"/>
    <m/>
    <s v="Fornecedores"/>
    <s v="Quirografário"/>
    <x v="2"/>
    <x v="310"/>
    <x v="281"/>
    <s v="22 27331856"/>
    <n v="0"/>
    <s v="Rua Professora Blandina de Melo 431 Parque Imperial 28022310 Rio de Janeiro Campos dos Goytacazes RJ BRASIL"/>
    <x v="1"/>
    <x v="33"/>
  </r>
  <r>
    <n v="108"/>
    <s v="Sem Valor"/>
    <m/>
    <s v="Empresa;Email"/>
    <x v="4"/>
    <m/>
    <s v="Fornecedores"/>
    <s v="Quirografário"/>
    <x v="2"/>
    <x v="311"/>
    <x v="282"/>
    <s v="22 27337019"/>
    <n v="0"/>
    <s v="Av Presidente Kennedy 392 Jockey Club 28010000 Rio de Janeiro Campos dos Goytacazes BRASIL"/>
    <x v="1"/>
    <x v="33"/>
  </r>
  <r>
    <n v="637"/>
    <s v="Sem Valor"/>
    <m/>
    <s v="Empresa;Email"/>
    <x v="4"/>
    <m/>
    <s v="Fornecedores"/>
    <s v="Quirografário"/>
    <x v="2"/>
    <x v="312"/>
    <x v="283"/>
    <s v="22 27353075"/>
    <n v="0"/>
    <s v="Rua Conselheiro Jose Fernandes 525 Apto 402 Centro 28030001 Rio de Janeiro Campos dos Goytacazes RJ BRASIL"/>
    <x v="1"/>
    <x v="33"/>
  </r>
  <r>
    <n v="354"/>
    <s v="Sem Valor"/>
    <m/>
    <s v="Empresa;Email"/>
    <x v="4"/>
    <m/>
    <s v="Fornecedores"/>
    <s v="Quirografário"/>
    <x v="2"/>
    <x v="313"/>
    <x v="71"/>
    <s v="22 27413639"/>
    <n v="0"/>
    <s v="Av Liberdade 120 Grussai 28200000 Rio de Janeiro São João da Barra BRASIL"/>
    <x v="1"/>
    <x v="33"/>
  </r>
  <r>
    <n v="544"/>
    <s v="Sem Valor"/>
    <m/>
    <s v="Empresa;Email"/>
    <x v="4"/>
    <m/>
    <s v="Fornecedores"/>
    <s v="Quirografário"/>
    <x v="2"/>
    <x v="314"/>
    <x v="284"/>
    <s v="22 27414205"/>
    <n v="0"/>
    <s v="Rua Coronel Cintra 77 Centro 28200000 Rio de Janeiro São João da Barra RJ BRASIL"/>
    <x v="1"/>
    <x v="33"/>
  </r>
  <r>
    <n v="453"/>
    <s v="Sem Valor"/>
    <s v="EIRELI"/>
    <s v="Empresa;Email"/>
    <x v="4"/>
    <m/>
    <s v="Fornecedores"/>
    <s v="Quirografário"/>
    <x v="2"/>
    <x v="315"/>
    <x v="285"/>
    <s v="22 27603800"/>
    <n v="0"/>
    <s v="Estrada Velha do Rio Dourado 265 Parte Palmital 28880000 Rio de Janeiro Casimiro de Abreu RJ BRASIL"/>
    <x v="1"/>
    <x v="33"/>
  </r>
  <r>
    <n v="624"/>
    <s v="Sem Valor"/>
    <m/>
    <s v="Empresa;Email"/>
    <x v="4"/>
    <m/>
    <s v="Fornecedores"/>
    <s v="Quirografário"/>
    <x v="2"/>
    <x v="316"/>
    <x v="286"/>
    <s v="22 27652662"/>
    <n v="0"/>
    <s v="Rod Governador Mario Covas Km 172 Corrego do Ouro 27980970 Rio de Janeiro Macae RJ BRASIL"/>
    <x v="1"/>
    <x v="33"/>
  </r>
  <r>
    <n v="189"/>
    <s v="Sem Valor"/>
    <m/>
    <s v="Empresa;Email"/>
    <x v="4"/>
    <m/>
    <s v="Fornecedores"/>
    <s v="Quirografário"/>
    <x v="2"/>
    <x v="317"/>
    <x v="287"/>
    <s v="22 27684760"/>
    <n v="0"/>
    <s v="Rod Br 101 Com RJ 182 0 Lote 03 e 13 Zona Zenc 27998000 Rio de Janeiro Carapebus BRASIL"/>
    <x v="1"/>
    <x v="33"/>
  </r>
  <r>
    <n v="347"/>
    <s v="Sem Valor"/>
    <m/>
    <s v="Empresa;Email"/>
    <x v="4"/>
    <m/>
    <s v="Fornecedores"/>
    <s v="Quirografário"/>
    <x v="2"/>
    <x v="318"/>
    <x v="288"/>
    <s v="22 27720699"/>
    <n v="0"/>
    <s v="Av Francisco Matarazzo 404 Conj 701 e 703 Agua Branca 5001000 São Paulo São Paulo BRASIL"/>
    <x v="1"/>
    <x v="33"/>
  </r>
  <r>
    <n v="260"/>
    <s v="Sem Valor"/>
    <m/>
    <s v="Empresa;Email"/>
    <x v="4"/>
    <m/>
    <s v="Fornecedores"/>
    <s v="Quirografário"/>
    <x v="2"/>
    <x v="319"/>
    <x v="289"/>
    <s v="22 30111019"/>
    <n v="0"/>
    <s v="Rua Oliveira Botelho 64 Centro 28010320 Rio de Janeiro Campos dos Goytacazes BRASIL"/>
    <x v="1"/>
    <x v="33"/>
  </r>
  <r>
    <n v="534"/>
    <s v="Sem Valor"/>
    <m/>
    <s v="Empresa;Email"/>
    <x v="4"/>
    <m/>
    <s v="Fornecedores"/>
    <s v="Quirografário"/>
    <x v="2"/>
    <x v="320"/>
    <x v="290"/>
    <s v="22 32332951"/>
    <n v="0"/>
    <s v="Av 24 de Outubro 413 Parque Fazenda Grande 28010000 Rio de Janeiro Campos dos Goytacazes RJ BRASIL"/>
    <x v="1"/>
    <x v="33"/>
  </r>
  <r>
    <n v="541"/>
    <s v="Sem Valor"/>
    <m/>
    <s v="Empresa;Email"/>
    <x v="4"/>
    <m/>
    <s v="Fornecedores"/>
    <s v="Quirografário"/>
    <x v="2"/>
    <x v="321"/>
    <x v="291"/>
    <s v="22 81046424"/>
    <n v="0"/>
    <s v="Rua Riachuelo 460 Ap 203 Turf Club 28013450 Rio de Janeiro Campos dos Goytacazes RJ BRASIL"/>
    <x v="1"/>
    <x v="33"/>
  </r>
  <r>
    <n v="356"/>
    <s v="Sem Valor"/>
    <m/>
    <s v="Empresa;Email"/>
    <x v="4"/>
    <m/>
    <s v="Fornecedores"/>
    <s v="Quirografário"/>
    <x v="2"/>
    <x v="322"/>
    <x v="292"/>
    <s v="22 88443939"/>
    <n v="0"/>
    <s v="Av Senador Tarcisio Miranda 636 Parque Turf Club 28020801 Rio de Janeiro Campos dos Goytacazes BRASIL"/>
    <x v="1"/>
    <x v="33"/>
  </r>
  <r>
    <n v="150"/>
    <s v="Sem Valor"/>
    <m/>
    <s v="Empresa;Email"/>
    <x v="4"/>
    <m/>
    <s v="Fornecedores"/>
    <s v="Quirografário"/>
    <x v="2"/>
    <x v="323"/>
    <x v="293"/>
    <s v="22 92116884"/>
    <n v="0"/>
    <s v="Estrada Campos A São Joa da Barra Sala 3 Fazenda Angelin Zona Rural 28220000 Rio de Janeiro São João da Barra BRASIL"/>
    <x v="1"/>
    <x v="33"/>
  </r>
  <r>
    <n v="52"/>
    <s v="Sem Valor"/>
    <m/>
    <s v="Empresa;Email"/>
    <x v="4"/>
    <m/>
    <s v="Fornecedores"/>
    <s v="Quirografário"/>
    <x v="2"/>
    <x v="324"/>
    <x v="294"/>
    <s v="22 9279-3712"/>
    <n v="0"/>
    <s v="Rua Galdino Silva 7 Cajueiro 28200000 Rio de Janeiro São João da Barra BRASIL"/>
    <x v="1"/>
    <x v="33"/>
  </r>
  <r>
    <n v="613"/>
    <s v="Sem Valor"/>
    <m/>
    <s v="Empresa;Email"/>
    <x v="4"/>
    <m/>
    <s v="Fornecedores"/>
    <s v="Quirografário"/>
    <x v="2"/>
    <x v="325"/>
    <x v="295"/>
    <s v="22 9812-3394"/>
    <n v="0"/>
    <s v="Rua Cora de Alvarenga 375 Parque Leopoldina 28051-272 Rio de Janeiro Campos dos Goytacazes RJ BRASIL"/>
    <x v="1"/>
    <x v="33"/>
  </r>
  <r>
    <n v="145"/>
    <s v="Sem Valor"/>
    <m/>
    <s v="Empresa;Email"/>
    <x v="4"/>
    <m/>
    <s v="Fornecedores"/>
    <s v="Quirografário"/>
    <x v="2"/>
    <x v="326"/>
    <x v="296"/>
    <s v="22 98158067"/>
    <n v="0"/>
    <s v="Av Senador Tarcisio Miranda 575 Loja b Parque Tarcisio Miranda 28020801 Rio de Janeiro Campos dos Goytacazes BRASIL"/>
    <x v="1"/>
    <x v="33"/>
  </r>
  <r>
    <n v="92"/>
    <s v="Sem Valor"/>
    <m/>
    <s v="Empresa;Email"/>
    <x v="4"/>
    <m/>
    <s v="Fornecedores"/>
    <s v="Quirografário"/>
    <x v="2"/>
    <x v="327"/>
    <x v="297"/>
    <s v="22 98244488"/>
    <n v="0"/>
    <s v="Rua Senador Viana 193 Parque Leopoldina 28051155 Rio de Janeiro Campos dos Goytacazes BRASIL"/>
    <x v="1"/>
    <x v="33"/>
  </r>
  <r>
    <n v="35"/>
    <s v="Sem Valor"/>
    <m/>
    <s v="Empresa;Email"/>
    <x v="4"/>
    <m/>
    <s v="Fornecedores"/>
    <s v="Quirografário"/>
    <x v="2"/>
    <x v="328"/>
    <x v="298"/>
    <s v="22 98749093"/>
    <n v="0"/>
    <s v="Rua 19 93 Casa 1 Parque Alphaville ll 28024710 Rio de Janeiro Campos dos Goytacazes BRASIL"/>
    <x v="1"/>
    <x v="33"/>
  </r>
  <r>
    <n v="121"/>
    <s v="Sem Valor"/>
    <m/>
    <s v="Empresa;Email"/>
    <x v="4"/>
    <m/>
    <s v="Fornecedores"/>
    <s v="Quirografário"/>
    <x v="2"/>
    <x v="329"/>
    <x v="299"/>
    <s v="22 98843165"/>
    <n v="0"/>
    <s v="Rua Marechal Floriano 256 Centro 28010280 Rio de Janeiro Campos dos Goytacazes BRASIL"/>
    <x v="1"/>
    <x v="33"/>
  </r>
  <r>
    <n v="231"/>
    <s v="Sem Valor"/>
    <s v="EIRELI"/>
    <s v="Empresa;Email"/>
    <x v="4"/>
    <m/>
    <s v="Fornecedores"/>
    <s v="Quirografário"/>
    <x v="2"/>
    <x v="330"/>
    <x v="300"/>
    <s v="22 99075999"/>
    <n v="0"/>
    <s v="Rod Jose Lizandro Albernaz Gomes Br 356 Vila da Rainha 28016315 Rio de Janeiro Campos dos Goytacazes BRASIL"/>
    <x v="1"/>
    <x v="33"/>
  </r>
  <r>
    <n v="511"/>
    <s v="Sem Valor"/>
    <m/>
    <s v="Empresa;Email"/>
    <x v="4"/>
    <m/>
    <s v="Fornecedores"/>
    <s v="Quirografário"/>
    <x v="2"/>
    <x v="331"/>
    <x v="301"/>
    <s v="22 99587343"/>
    <n v="0"/>
    <s v="Rua A Chacara S do Cajueiro Cajuerio 28200000 Rio de Janeiro São João da Barra RJ BRASIL"/>
    <x v="1"/>
    <x v="33"/>
  </r>
  <r>
    <n v="240"/>
    <s v="Sem Valor"/>
    <m/>
    <s v="Empresa;Email"/>
    <x v="4"/>
    <m/>
    <s v="Fornecedores"/>
    <s v="Quirografário"/>
    <x v="2"/>
    <x v="332"/>
    <x v="302"/>
    <s v="22 99711196"/>
    <n v="0"/>
    <s v="Rua Joaquim Thomaz de Aquino Filho 49 Centro 28200000 Rio de Janeiro São João da Barra RJ BRASIL"/>
    <x v="1"/>
    <x v="33"/>
  </r>
  <r>
    <n v="578"/>
    <s v="Sem Valor"/>
    <m/>
    <s v="Empresa;Email"/>
    <x v="4"/>
    <m/>
    <s v="Fornecedores"/>
    <s v="Quirografário"/>
    <x v="2"/>
    <x v="333"/>
    <x v="303"/>
    <s v="22 99959201"/>
    <n v="0"/>
    <s v="Av Alberto Torres 120 Apto 604 Alberto Torres 28051287 Rio de Janeiro Campos dos Goytacazes RJ BRASIL"/>
    <x v="1"/>
    <x v="33"/>
  </r>
  <r>
    <n v="664"/>
    <s v="Sem Valor"/>
    <m/>
    <s v="Empresa;Email"/>
    <x v="4"/>
    <m/>
    <s v="Fornecedores"/>
    <s v="Quirografário"/>
    <x v="2"/>
    <x v="334"/>
    <x v="304"/>
    <s v="22 99998097"/>
    <n v="0"/>
    <s v="Rua Doutor Pinto Filho 298 Parque Aurora 28026200 Rio de Janeiro Campos dos Goytacazes RJ BRASIL"/>
    <x v="1"/>
    <x v="33"/>
  </r>
  <r>
    <n v="488"/>
    <s v="Sem Valor"/>
    <m/>
    <s v="Empresa;Email"/>
    <x v="4"/>
    <m/>
    <s v="Fornecedores"/>
    <s v="Quirografário"/>
    <x v="2"/>
    <x v="335"/>
    <x v="305"/>
    <s v="24 72280222"/>
    <n v="0"/>
    <s v="Rua Marechal Floriano 230 Centro 28010166 Rio de Janeiro Campos dos Goytacazes RJ BRASIL"/>
    <x v="1"/>
    <x v="33"/>
  </r>
  <r>
    <n v="316"/>
    <s v="Sem Valor"/>
    <m/>
    <s v="Empresa;Email"/>
    <x v="4"/>
    <m/>
    <s v="Fornecedores"/>
    <s v="Quirografário"/>
    <x v="2"/>
    <x v="8"/>
    <x v="306"/>
    <s v="31 21219477"/>
    <n v="0"/>
    <s v="Rua Marcilio Dias 35 Parque Tamandare 28035015 Rio de Janeiro Campos dos Goytacazes BRASIL"/>
    <x v="1"/>
    <x v="33"/>
  </r>
  <r>
    <n v="268"/>
    <s v="Sem Valor"/>
    <m/>
    <s v="Empresa;Email"/>
    <x v="4"/>
    <m/>
    <s v="Fornecedores"/>
    <s v="Quirografário"/>
    <x v="2"/>
    <x v="336"/>
    <x v="307"/>
    <s v="31 25196200"/>
    <n v="0"/>
    <s v="Rua Ludovico Barbosa 151 Pavilhao 01 E Pau Pombo 34004630 Minas Gerais Nova Lima MG BRASIL"/>
    <x v="1"/>
    <x v="33"/>
  </r>
  <r>
    <n v="497"/>
    <s v="Sem Valor"/>
    <m/>
    <s v="Empresa;Email"/>
    <x v="4"/>
    <m/>
    <s v="Fornecedores"/>
    <s v="Quirografário"/>
    <x v="2"/>
    <x v="337"/>
    <x v="308"/>
    <s v="31 32814030"/>
    <n v="0"/>
    <s v="Rua Congonhas 494 Santo Antonio 30330100 Minas Gerais Belo Horizonte MG BRASIL"/>
    <x v="1"/>
    <x v="33"/>
  </r>
  <r>
    <n v="662"/>
    <s v="Sem Valor"/>
    <m/>
    <s v="Empresa;Email"/>
    <x v="4"/>
    <m/>
    <s v="Fornecedores"/>
    <s v="Quirografário"/>
    <x v="2"/>
    <x v="338"/>
    <x v="309"/>
    <s v="31 32970747"/>
    <n v="0"/>
    <s v="Av Barao Homem de Melo 3382 Sala 202 Estoril 30494270 Minas Gerais Belo Horizonte MG BRASIL"/>
    <x v="1"/>
    <x v="33"/>
  </r>
  <r>
    <n v="221"/>
    <s v="Sem Valor"/>
    <m/>
    <s v="Empresa;Email"/>
    <x v="4"/>
    <m/>
    <s v="Fornecedores"/>
    <s v="Quirografário"/>
    <x v="2"/>
    <x v="339"/>
    <x v="310"/>
    <s v="31 33177920"/>
    <n v="0"/>
    <s v="Rua Frei Vicente do Salvador 70 Santa Monica 31525330 Minas Gerais Belo Horizonte BRASIL"/>
    <x v="1"/>
    <x v="33"/>
  </r>
  <r>
    <n v="103"/>
    <s v="Sem Valor"/>
    <m/>
    <s v="Empresa;Email"/>
    <x v="4"/>
    <m/>
    <s v="Fornecedores"/>
    <s v="Quirografário"/>
    <x v="2"/>
    <x v="340"/>
    <x v="311"/>
    <s v="31 34218180"/>
    <n v="0"/>
    <s v="Rua Ubai 72 Letra A Ipiranga 31140610 Minas Gerais Belo Horizonte BRASIL"/>
    <x v="1"/>
    <x v="33"/>
  </r>
  <r>
    <n v="149"/>
    <s v="Sem Valor"/>
    <m/>
    <s v="Empresa;Email"/>
    <x v="4"/>
    <m/>
    <s v="Fornecedores"/>
    <s v="Quirografário"/>
    <x v="2"/>
    <x v="341"/>
    <x v="312"/>
    <s v="31 37311286"/>
    <n v="0"/>
    <s v="Rua João Barbosa 715 Sala 05 Centro 6600070 São Paulo Jandira BRASIL"/>
    <x v="1"/>
    <x v="33"/>
  </r>
  <r>
    <n v="548"/>
    <s v="Sem Valor"/>
    <m/>
    <s v="Empresa;Email"/>
    <x v="4"/>
    <m/>
    <s v="Fornecedores"/>
    <s v="Quirografário"/>
    <x v="2"/>
    <x v="180"/>
    <x v="313"/>
    <s v="41 21696500"/>
    <n v="0"/>
    <s v="Rua Domingos Rampelotti 3501 Modulo 12 A e B São Roque 88317600 Santa Catarina Itajaí SC BRASIL"/>
    <x v="1"/>
    <x v="33"/>
  </r>
  <r>
    <n v="373"/>
    <s v="Sem Valor"/>
    <m/>
    <s v="Empresa;Email"/>
    <x v="4"/>
    <m/>
    <s v="Fornecedores"/>
    <s v="Quirografário"/>
    <x v="2"/>
    <x v="342"/>
    <x v="314"/>
    <s v="41 91968710"/>
    <n v="0"/>
    <s v="Rua Deputado Heitor Alencar Furtado 2881 8o andar Apto 802 Campo Comprido 81200528 Parana Curitiba BRASIL"/>
    <x v="1"/>
    <x v="33"/>
  </r>
  <r>
    <n v="680"/>
    <s v="Sem Valor"/>
    <m/>
    <s v="Empresa;Email"/>
    <x v="4"/>
    <m/>
    <s v="Fornecedores"/>
    <s v="Quirografário"/>
    <x v="2"/>
    <x v="343"/>
    <x v="315"/>
    <s v="41 91968710"/>
    <n v="0"/>
    <s v="Rua Jacarandas da Peninsula 1160 Apto 0401 Bloco 2 Barra da Tijuca 22776050 Rio de Janeiro Rio de Janeiro RJ BRASIL"/>
    <x v="1"/>
    <x v="33"/>
  </r>
  <r>
    <n v="394"/>
    <s v="Sem Valor"/>
    <m/>
    <s v="Empresa;Email"/>
    <x v="4"/>
    <m/>
    <s v="Fornecedores"/>
    <s v="Quirografário"/>
    <x v="2"/>
    <x v="344"/>
    <x v="316"/>
    <s v="41 96869828"/>
    <n v="0"/>
    <s v="Rua Castelhano 60 Apto 182 Vila Andrade 5728040 São Paulo São Paulo BRASIL"/>
    <x v="1"/>
    <x v="33"/>
  </r>
  <r>
    <n v="180"/>
    <s v="Sem Valor"/>
    <m/>
    <s v="Empresa;Email"/>
    <x v="4"/>
    <m/>
    <s v="Fornecedores"/>
    <s v="Quirografário"/>
    <x v="2"/>
    <x v="345"/>
    <x v="317"/>
    <s v="41 96869828"/>
    <n v="0"/>
    <s v="Rua Mario Covas Junior 215 Apto 2101 Barra da Tijuca 22631030 Rio de Janeiro Rio de Janeiro BRASIL"/>
    <x v="1"/>
    <x v="33"/>
  </r>
  <r>
    <n v="357"/>
    <s v="Sem Valor"/>
    <m/>
    <s v="Empresa;Email"/>
    <x v="4"/>
    <m/>
    <s v="Fornecedores"/>
    <s v="Quirografário"/>
    <x v="2"/>
    <x v="346"/>
    <x v="318"/>
    <s v="42 98035848"/>
    <n v="0"/>
    <s v="Rua Conselheiro Barradas 29 Uvaranas 84025310 Parana Ponta Grossa BRASIL"/>
    <x v="1"/>
    <x v="33"/>
  </r>
  <r>
    <n v="146"/>
    <s v="Sem Valor"/>
    <m/>
    <s v="Empresa;Email"/>
    <x v="4"/>
    <m/>
    <s v="Fornecedores"/>
    <s v="Quirografário"/>
    <x v="2"/>
    <x v="347"/>
    <x v="319"/>
    <s v="47 31447777"/>
    <n v="0"/>
    <s v="Rua Floriano Peixoto 126 1o andar Centro 89010500 Santa Catarina Blumenau BRASIL"/>
    <x v="1"/>
    <x v="33"/>
  </r>
  <r>
    <n v="11"/>
    <s v="Sem Valor"/>
    <m/>
    <s v="Empresa;Email"/>
    <x v="4"/>
    <m/>
    <s v="Fornecedores"/>
    <s v="Quirografário"/>
    <x v="2"/>
    <x v="348"/>
    <x v="320"/>
    <s v="47 32764000"/>
    <n v="0"/>
    <s v="Av Graça Aranha 1 5o andar Sala 502 Centro 20030002 Rio de Janeiro Rio de Janeiro BRASIL"/>
    <x v="1"/>
    <x v="33"/>
  </r>
  <r>
    <n v="542"/>
    <s v="Sem Valor"/>
    <m/>
    <s v="Empresa;Email"/>
    <x v="4"/>
    <m/>
    <s v="Fornecedores"/>
    <s v="Quirografário"/>
    <x v="2"/>
    <x v="349"/>
    <x v="321"/>
    <s v="48 30245590"/>
    <n v="0"/>
    <s v="Av Trampowsky 291 11o andar Sala 1104 e 1105 Centro 88015300 Santa Catarina Florianopolis SC BRASIL"/>
    <x v="1"/>
    <x v="33"/>
  </r>
  <r>
    <n v="429"/>
    <s v="Sem Valor"/>
    <m/>
    <s v="Empresa;Email"/>
    <x v="4"/>
    <m/>
    <s v="Fornecedores"/>
    <s v="Quirografário"/>
    <x v="2"/>
    <x v="350"/>
    <x v="322"/>
    <s v="48 30252242"/>
    <n v="0"/>
    <s v="Rua Emilio Blum 131 Sala 109 Centro 88020010 Santa Catarina Florianopolis SC BRASIL"/>
    <x v="1"/>
    <x v="33"/>
  </r>
  <r>
    <n v="192"/>
    <s v="Sem Valor"/>
    <m/>
    <s v="Empresa;Email"/>
    <x v="4"/>
    <m/>
    <s v="Fornecedores"/>
    <s v="Quirografário"/>
    <x v="2"/>
    <x v="351"/>
    <x v="323"/>
    <s v="48 32422151"/>
    <n v="0"/>
    <s v="Rua Pedro Gusso 2486 Cic 81310300 Parana Curitiba BRASIL"/>
    <x v="1"/>
    <x v="33"/>
  </r>
  <r>
    <n v="631"/>
    <s v="Sem Valor"/>
    <m/>
    <s v="Empresa;Email"/>
    <x v="4"/>
    <m/>
    <s v="Fornecedores"/>
    <s v="Quirografário"/>
    <x v="2"/>
    <x v="352"/>
    <x v="324"/>
    <s v="48 32872125"/>
    <n v="0"/>
    <s v="Rua Doutor Alvaro Millen da Silveira 208 Centro 88020901 Santa Catarina Florianopolis SC BRASIL"/>
    <x v="1"/>
    <x v="33"/>
  </r>
  <r>
    <n v="428"/>
    <s v="Sem Valor"/>
    <m/>
    <s v="Empresa;Email"/>
    <x v="4"/>
    <m/>
    <s v="Fornecedores"/>
    <s v="Quirografário"/>
    <x v="2"/>
    <x v="353"/>
    <x v="325"/>
    <s v="48 98532070"/>
    <n v="0"/>
    <s v="Av Atlantica 1045 Jardim Atlantico 88095700 Santa Catarina Florianopolis SC BRASIL"/>
    <x v="1"/>
    <x v="33"/>
  </r>
  <r>
    <n v="132"/>
    <s v="Sem Valor"/>
    <m/>
    <s v="Empresa;Email"/>
    <x v="4"/>
    <m/>
    <s v="Fornecedores"/>
    <s v="Quirografário"/>
    <x v="2"/>
    <x v="354"/>
    <x v="326"/>
    <s v="51 30416633"/>
    <n v="0"/>
    <s v="Rua Manoel Feu Subtil 60 Sala 201 Enseada do Sua 29050400 Espirito Santo Vitoria BRASIL"/>
    <x v="0"/>
    <x v="33"/>
  </r>
  <r>
    <n v="244"/>
    <s v="Sem Valor"/>
    <m/>
    <s v="Empresa;Email;Endereço"/>
    <x v="4"/>
    <m/>
    <s v="Fornecedores"/>
    <s v="Quirografário"/>
    <x v="2"/>
    <x v="355"/>
    <x v="327"/>
    <s v="51 30760999"/>
    <n v="0"/>
    <s v="x x x x x x x x x BRASIL"/>
    <x v="1"/>
    <x v="33"/>
  </r>
  <r>
    <n v="172"/>
    <s v="Sem Valor"/>
    <m/>
    <s v="Empresa;Email"/>
    <x v="4"/>
    <m/>
    <s v="Fornecedores"/>
    <s v="Quirografário"/>
    <x v="2"/>
    <x v="356"/>
    <x v="328"/>
    <s v="51 39379888"/>
    <n v="0"/>
    <s v="Av Da Emancipação 5000 Parte B Parque dos Pinheiros 13184654 São Paulo Hortolandia BRASIL"/>
    <x v="1"/>
    <x v="33"/>
  </r>
  <r>
    <n v="626"/>
    <s v="Sem Valor"/>
    <s v="EIRELI"/>
    <s v="Empresa;Email"/>
    <x v="4"/>
    <m/>
    <s v="Fornecedores"/>
    <s v="Quirografário"/>
    <x v="2"/>
    <x v="357"/>
    <x v="329"/>
    <s v="54 21053311"/>
    <n v="0"/>
    <s v="Rua Giovanni Grando Filho 106 Sala A Licorsul 95705882 Rio Grande do Sul Bento Gonçalves RS BRASIL"/>
    <x v="1"/>
    <x v="33"/>
  </r>
  <r>
    <n v="420"/>
    <s v="Sem Valor"/>
    <m/>
    <s v="Empresa;Email"/>
    <x v="4"/>
    <m/>
    <s v="Fornecedores"/>
    <s v="Quirografário"/>
    <x v="2"/>
    <x v="68"/>
    <x v="330"/>
    <s v="61 20215015"/>
    <n v="0"/>
    <s v="Rua Do Arroz 90 Sala 563 Penha Circular 21011900 Rio de Janeiro Rio de Janeiro RJ BRASIL"/>
    <x v="1"/>
    <x v="33"/>
  </r>
  <r>
    <n v="305"/>
    <s v="Sem Valor"/>
    <m/>
    <s v="Empresa;Email"/>
    <x v="4"/>
    <m/>
    <s v="Fornecedores"/>
    <s v="Quirografário"/>
    <x v="2"/>
    <x v="358"/>
    <x v="331"/>
    <s v="61 31614222"/>
    <n v="0"/>
    <s v="Rua Scen - Setor Club Esp.Norte Ed. Sede Ibama Sala 129 Asa Norte 70818900 Distrito Federal Brasilia BRASIL"/>
    <x v="1"/>
    <x v="33"/>
  </r>
  <r>
    <n v="553"/>
    <s v="Sem Valor"/>
    <m/>
    <s v="Empresa;Email"/>
    <x v="4"/>
    <m/>
    <s v="Fornecedores"/>
    <s v="Quirografário"/>
    <x v="2"/>
    <x v="359"/>
    <x v="332"/>
    <s v="61 3198-0000"/>
    <n v="0"/>
    <s v="Rua SAFS - Quadra 06 Lote 01 Trecho III Centro 70095-900 Distrito Federal Brasilia DF BRASIL"/>
    <x v="1"/>
    <x v="33"/>
  </r>
  <r>
    <n v="275"/>
    <s v="Sem Valor"/>
    <m/>
    <s v="Empresa;Email"/>
    <x v="4"/>
    <m/>
    <s v="Fornecedores"/>
    <s v="Quirografário"/>
    <x v="2"/>
    <x v="360"/>
    <x v="333"/>
    <s v="61 33219230"/>
    <n v="0"/>
    <s v="St Scs Setor Comercial Sul 1404 Asa Sul 70301000 Distrito Federal Brasilia BRASIL"/>
    <x v="1"/>
    <x v="33"/>
  </r>
  <r>
    <n v="422"/>
    <s v="Sem Valor"/>
    <m/>
    <s v="Empresa;Email"/>
    <x v="4"/>
    <m/>
    <s v="Fornecedores"/>
    <s v="Quirografário"/>
    <x v="2"/>
    <x v="361"/>
    <x v="334"/>
    <s v="64 93444682"/>
    <n v="0"/>
    <s v="Pc Gilson Ribeiro de Macedo 15 Centro 75680012 Goias Caldas Novas BRASIL"/>
    <x v="1"/>
    <x v="33"/>
  </r>
  <r>
    <n v="461"/>
    <s v="Sem Valor"/>
    <m/>
    <s v="Empresa;Email"/>
    <x v="4"/>
    <m/>
    <s v="Fornecedores"/>
    <s v="Quirografário"/>
    <x v="2"/>
    <x v="362"/>
    <x v="335"/>
    <s v="65 21210860"/>
    <n v="0"/>
    <s v="Av Miguel Sutil 8388 Sala 602 Santa Rosa 78040365 Mato Grosso Cuiaba MG BRASIL"/>
    <x v="1"/>
    <x v="33"/>
  </r>
  <r>
    <n v="24"/>
    <s v="Sem Valor"/>
    <m/>
    <s v="Empresa;Email"/>
    <x v="4"/>
    <m/>
    <s v="Fornecedores"/>
    <s v="Quirografário"/>
    <x v="2"/>
    <x v="363"/>
    <x v="336"/>
    <s v="67 81446133"/>
    <n v="0"/>
    <s v="Rua São Judas Tadeu 163 Monte Castelo 79010450 Mato Grosso Campo Grande BRASIL"/>
    <x v="1"/>
    <x v="33"/>
  </r>
  <r>
    <n v="10"/>
    <s v="Sem Valor"/>
    <m/>
    <s v="Empresa;Email"/>
    <x v="4"/>
    <m/>
    <s v="Fornecedores"/>
    <s v="Quirografário"/>
    <x v="2"/>
    <x v="364"/>
    <x v="337"/>
    <s v="84 20107018"/>
    <n v="0"/>
    <s v="Av Afonso Pena 1170 Sala 04 Tirol 59020265 Rio Grande do Norte Natal BRASIL"/>
    <x v="1"/>
    <x v="33"/>
  </r>
  <r>
    <n v="516"/>
    <s v="Sem Valor"/>
    <m/>
    <s v="Empresa"/>
    <x v="4"/>
    <m/>
    <s v="Fornecedores"/>
    <s v="Quirografário"/>
    <x v="2"/>
    <x v="365"/>
    <x v="338"/>
    <s v="21 3547-8116"/>
    <s v="administrativo@reativacenografia.com.br"/>
    <s v="Rua Barreiros 378 Ramos 21031-753 Rio de Janeiro Rio de Janeiro RJ BRASIL"/>
    <x v="1"/>
    <x v="33"/>
  </r>
  <r>
    <n v="159"/>
    <s v="Sem Valor"/>
    <m/>
    <s v="Empresa"/>
    <x v="4"/>
    <m/>
    <s v="Fornecedores"/>
    <s v="Quirografário"/>
    <x v="2"/>
    <x v="366"/>
    <x v="339"/>
    <s v="71 8161-8777"/>
    <s v="ag@ags3.com.br"/>
    <s v="Rua Padre Feijo 78 Subsolo Canela 40110-170 Salvador Salvador BA BRASIL"/>
    <x v="1"/>
    <x v="33"/>
  </r>
  <r>
    <n v="160"/>
    <s v="Sem Valor"/>
    <m/>
    <m/>
    <x v="1"/>
    <m/>
    <s v="Fornecedores"/>
    <s v="Quirografário"/>
    <x v="2"/>
    <x v="367"/>
    <x v="340"/>
    <s v="21 9998-3438"/>
    <s v="alexandre@culturadeseguranca.com.br"/>
    <s v="Rua Sá Ferreira 25 Sala 201 Copacabana 22071-100 Rio de Janeiro Rio de Janeiro RJ BRASIL"/>
    <x v="1"/>
    <x v="33"/>
  </r>
  <r>
    <n v="27"/>
    <s v="Sem Valor"/>
    <m/>
    <s v="Empresa"/>
    <x v="4"/>
    <m/>
    <s v="Fornecedores"/>
    <s v="Quirografário"/>
    <x v="2"/>
    <x v="368"/>
    <x v="341"/>
    <s v="22 9279-3712"/>
    <s v="andradealarmes@gmail.com"/>
    <s v="Rod BR 356 S/N Cajueiro 28200-000 Rio de Janeiro São João da Barra RJ BRASIL"/>
    <x v="1"/>
    <x v="33"/>
  </r>
  <r>
    <n v="368"/>
    <s v="Sem Valor"/>
    <m/>
    <m/>
    <x v="2"/>
    <m/>
    <s v="Fornecedores"/>
    <s v="Quirografário"/>
    <x v="2"/>
    <x v="369"/>
    <x v="8"/>
    <s v="21 2555-4113"/>
    <s v="bernardo.duarte@portodoacu.com.br"/>
    <s v="Rua Faz Saco Dantas S/N Distrito Industrial 28200-000 Rio de Janeiro São João da Barra RJ BRASIL"/>
    <x v="0"/>
    <x v="33"/>
  </r>
  <r>
    <n v="184"/>
    <s v="Sem Valor"/>
    <m/>
    <s v="Empresa"/>
    <x v="4"/>
    <m/>
    <s v="Fornecedores"/>
    <s v="Quirografário"/>
    <x v="2"/>
    <x v="370"/>
    <x v="342"/>
    <s v="21 35002420"/>
    <s v="br.fiscal@br.dsv.com"/>
    <s v="Av Almirante Barroso 81 28o andar Sala 2801 A Centro 20031004 Rio de Janeiro Rio de Janeiro BRASIL"/>
    <x v="1"/>
    <x v="33"/>
  </r>
  <r>
    <n v="171"/>
    <s v="Sem Valor"/>
    <m/>
    <s v="Empresa"/>
    <x v="4"/>
    <m/>
    <s v="Fornecedores"/>
    <s v="Quirografário"/>
    <x v="2"/>
    <x v="356"/>
    <x v="343"/>
    <s v="51 34815558"/>
    <s v="br_vendas@dell.com"/>
    <s v="Av Industrial Belgraf S/N Centro 92990-000 Eldorado do Sul Eldorado do Sul BRASIL"/>
    <x v="1"/>
    <x v="33"/>
  </r>
  <r>
    <n v="264"/>
    <s v="Sem Valor"/>
    <m/>
    <m/>
    <x v="1"/>
    <m/>
    <s v="Fornecedores"/>
    <s v="Quirografário"/>
    <x v="2"/>
    <x v="371"/>
    <x v="344"/>
    <s v="21 2262-4867"/>
    <s v="bruno.chaves@invitrolab.com.br"/>
    <s v="Rua Do Ouvidor 60 Sala 513 Centro 20040-924 Rio de Janeiro Rio de Janeiro RJ BRASIL"/>
    <x v="1"/>
    <x v="33"/>
  </r>
  <r>
    <n v="81"/>
    <s v="Sem Valor"/>
    <m/>
    <m/>
    <x v="2"/>
    <m/>
    <s v="Fornecedores"/>
    <s v="Quirografário"/>
    <x v="2"/>
    <x v="372"/>
    <x v="345"/>
    <s v="11 4004-3535"/>
    <s v="cadastro.santander@targetlaw.com.br"/>
    <s v="Av Pres Juscelino Kubitschek 2041 Conj 281 Bloco A Vila Nova Conceição 04543-011 São Paulo São Paulo SP BRASIL"/>
    <x v="0"/>
    <x v="33"/>
  </r>
  <r>
    <n v="82"/>
    <s v="Sem Valor"/>
    <m/>
    <m/>
    <x v="2"/>
    <m/>
    <s v="Fornecedores"/>
    <s v="Quirografário"/>
    <x v="2"/>
    <x v="372"/>
    <x v="345"/>
    <s v="11 4004-3535"/>
    <s v="cadastro.santander@targetlaw.com.br"/>
    <s v="Av Pres Juscelino Kubitschek 2041 Conj 281 Bloco A Vila Nova Conceição 04543-011 São Paulo São Paulo SP BRASIL"/>
    <x v="0"/>
    <x v="33"/>
  </r>
  <r>
    <n v="410"/>
    <s v="Sem Valor"/>
    <m/>
    <s v="Empresa"/>
    <x v="4"/>
    <m/>
    <s v="Fornecedores"/>
    <s v="Quirografário"/>
    <x v="2"/>
    <x v="199"/>
    <x v="346"/>
    <s v="27 3019-2633"/>
    <s v="camila@kincaid.com.br"/>
    <s v="Rua Professor Almeida Cousin 125 Sala 1204 Enseada do Sua 29050-565 Espirito Santo Vitoria ES BRASIL"/>
    <x v="1"/>
    <x v="33"/>
  </r>
  <r>
    <n v="539"/>
    <s v="Sem Valor"/>
    <m/>
    <s v="Empresa"/>
    <x v="4"/>
    <m/>
    <s v="Fornecedores"/>
    <s v="Quirografário"/>
    <x v="2"/>
    <x v="373"/>
    <x v="347"/>
    <s v="22 2723-8153"/>
    <s v="comprasbrilhosol@hotmail.com"/>
    <s v="Rua Alexandre Atie 108 BRASIL"/>
    <x v="1"/>
    <x v="33"/>
  </r>
  <r>
    <n v="343"/>
    <s v="Sem Valor"/>
    <m/>
    <m/>
    <x v="2"/>
    <m/>
    <s v="Fornecedores"/>
    <s v="Quirografário"/>
    <x v="2"/>
    <x v="374"/>
    <x v="348"/>
    <s v="11 2145-7800"/>
    <s v="contato@konecranes.com"/>
    <s v="Rod Raposo Tavares KM 31 Jardim Dinorah 06703-030 São Paulo Cotia SP BRASIL"/>
    <x v="0"/>
    <x v="33"/>
  </r>
  <r>
    <n v="577"/>
    <s v="Sem Valor"/>
    <m/>
    <s v="Empresa"/>
    <x v="4"/>
    <m/>
    <s v="Fornecedores"/>
    <s v="Quirografário"/>
    <x v="2"/>
    <x v="375"/>
    <x v="349"/>
    <s v="22 27732817"/>
    <s v="cristine@sollax.com"/>
    <s v="Av Prefeito Aristeu Ferreira da Silva 377 Novo Cavaleiro 20930-070 Macae Rio de Janeiro RJ BRASIL"/>
    <x v="1"/>
    <x v="33"/>
  </r>
  <r>
    <n v="177"/>
    <s v="Sem Valor"/>
    <m/>
    <s v="Empresa"/>
    <x v="4"/>
    <m/>
    <s v="Fornecedores"/>
    <s v="Quirografário"/>
    <x v="2"/>
    <x v="376"/>
    <x v="350"/>
    <s v="21 9282-1591"/>
    <s v="diegovidalvieira@gmail.com"/>
    <s v="Rua Alexandre Dumas 634 Sala 1 Chacara Santo Antonio Zona Sul 04717-000 São Paulo São Paulo SP BRASIL"/>
    <x v="1"/>
    <x v="33"/>
  </r>
  <r>
    <n v="197"/>
    <s v="Sem Valor"/>
    <s v="EIRELI"/>
    <s v="Empresa"/>
    <x v="4"/>
    <m/>
    <s v="Fornecedores"/>
    <s v="Quirografário"/>
    <x v="2"/>
    <x v="377"/>
    <x v="351"/>
    <s v="21 3622-2884"/>
    <s v="ednacontabilidade@hotmail.com"/>
    <s v="Av Nilo Pecanha 684 Loja"/>
    <x v="1"/>
    <x v="33"/>
  </r>
  <r>
    <n v="227"/>
    <s v="Sem Valor"/>
    <m/>
    <m/>
    <x v="1"/>
    <m/>
    <s v="Fornecedores"/>
    <s v="Quirografário"/>
    <x v="2"/>
    <x v="378"/>
    <x v="352"/>
    <s v="22 2105-3373"/>
    <s v="edson.sa@nutecbrasil.com.br"/>
    <s v="Av Prefeito Aristeu Ferreira Da Silva S/N Novo Cavaleiros 27930-070 Rio de Janeiro Macaé RJ BRASIL"/>
    <x v="1"/>
    <x v="33"/>
  </r>
  <r>
    <n v="186"/>
    <s v="Sem Valor"/>
    <m/>
    <s v="Empresa"/>
    <x v="4"/>
    <m/>
    <s v="Fornecedores"/>
    <s v="Quirografário"/>
    <x v="2"/>
    <x v="379"/>
    <x v="353"/>
    <s v="21 3825-2775"/>
    <s v="eduardocbrum@exitusbr.com.br"/>
    <s v="Rua Acre 77 Sala 501 Centro 20081-000 Rio de Janeiro Rio de Janeiro RJ BRASIL"/>
    <x v="1"/>
    <x v="33"/>
  </r>
  <r>
    <n v="71"/>
    <s v="Sem Valor"/>
    <m/>
    <s v="Empresa"/>
    <x v="4"/>
    <m/>
    <s v="Fornecedores"/>
    <s v="Quirografário"/>
    <x v="2"/>
    <x v="380"/>
    <x v="10"/>
    <s v="21 2163-5500"/>
    <s v="eike.batista@ebx.com.br"/>
    <s v=""/>
    <x v="1"/>
    <x v="33"/>
  </r>
  <r>
    <n v="83"/>
    <s v="Sem Valor"/>
    <m/>
    <m/>
    <x v="2"/>
    <m/>
    <s v="Fornecedores"/>
    <s v="Quirografário"/>
    <x v="2"/>
    <x v="381"/>
    <x v="354"/>
    <s v="11 5171-2672"/>
    <s v="intimacoesoficiais@bv.com.br"/>
    <s v="Av Das nações unidas 14171 Torre A andar 18º Vila Gertrudes 04794-000 São Paulo São Paulo SP BRASIL"/>
    <x v="0"/>
    <x v="33"/>
  </r>
  <r>
    <n v="84"/>
    <s v="Sem Valor"/>
    <m/>
    <m/>
    <x v="2"/>
    <m/>
    <s v="Fornecedores"/>
    <s v="Quirografário"/>
    <x v="2"/>
    <x v="381"/>
    <x v="354"/>
    <s v="11 5171-2672"/>
    <s v="intimacoesoficiais@bv.com.br"/>
    <s v="Av Das nações unidas 14171 Torre A andar 18º Vila Gertrudes 04794-000 São Paulo São Paulo SP BRASIL"/>
    <x v="0"/>
    <x v="33"/>
  </r>
  <r>
    <n v="97"/>
    <s v="Sem Valor"/>
    <m/>
    <s v="Empresa"/>
    <x v="4"/>
    <m/>
    <s v="Fornecedores"/>
    <s v="Quirografário"/>
    <x v="2"/>
    <x v="382"/>
    <x v="355"/>
    <s v="11 3062-3370"/>
    <s v="jacyara@unaeventos.com.br"/>
    <s v="Al Campinas 802 Conj 61 Sala 03-A Jardim Paulista 01404-200 São Paulo São Paulo SP BRASIL"/>
    <x v="1"/>
    <x v="33"/>
  </r>
  <r>
    <n v="661"/>
    <s v="Sem Valor"/>
    <m/>
    <m/>
    <x v="1"/>
    <m/>
    <s v="Fornecedores"/>
    <s v="Quirografário"/>
    <x v="2"/>
    <x v="383"/>
    <x v="356"/>
    <s v="21 2103-7696"/>
    <s v="juliobrito@wbsolutions.com.br"/>
    <s v="Av Presidente Wilson 231 5º andar Centro 20030-021 Rio de Janeiro Rio de Janeiro RJ BRASIL"/>
    <x v="1"/>
    <x v="33"/>
  </r>
  <r>
    <n v="390"/>
    <s v="Sem Valor"/>
    <m/>
    <m/>
    <x v="1"/>
    <m/>
    <s v="Fornecedores"/>
    <s v="Quirografário"/>
    <x v="2"/>
    <x v="384"/>
    <x v="357"/>
    <s v="21 3278-9928"/>
    <s v="manutest@manutest.com.br"/>
    <s v="Rua Matiniore 302 Jacaré 20975-100 Rio de Janeiro Rio de Janeiro RJ BRASIL"/>
    <x v="1"/>
    <x v="33"/>
  </r>
  <r>
    <n v="610"/>
    <s v="Sem Valor"/>
    <m/>
    <m/>
    <x v="1"/>
    <m/>
    <s v="Fornecedores"/>
    <s v="Quirografário"/>
    <x v="2"/>
    <x v="385"/>
    <x v="358"/>
    <s v="21 2121-1136"/>
    <s v="marineelevatorbusiness@thyssenkuppelevadores.com.br"/>
    <s v="Rua Dr Sardinha 109 Santa Rosa 24240-660 Rio de Janeiro Niteroi RJ BRASIL"/>
    <x v="1"/>
    <x v="33"/>
  </r>
  <r>
    <n v="406"/>
    <s v="Sem Valor"/>
    <m/>
    <m/>
    <x v="1"/>
    <m/>
    <s v="Fornecedores"/>
    <s v="Quirografário"/>
    <x v="2"/>
    <x v="386"/>
    <x v="359"/>
    <s v="21 2260-9435"/>
    <s v="megatherm@megatherm.com.br"/>
    <s v="Rua Panama 353 Penha 21020-310 Rio de Janeiro Rio de Janeiro RJ BRASIL"/>
    <x v="1"/>
    <x v="33"/>
  </r>
  <r>
    <n v="165"/>
    <s v="Sem Valor"/>
    <s v="EIRELI"/>
    <s v="Empresa"/>
    <x v="4"/>
    <m/>
    <s v="Fornecedores"/>
    <s v="Quirografário"/>
    <x v="2"/>
    <x v="387"/>
    <x v="360"/>
    <s v="11 2959-2969"/>
    <s v="rafro@uol.com.br"/>
    <s v="Av Olavo Fontoura 386 Sala 20 Santana 02012-020 São Paulo Sao Paulo SP BRASIL"/>
    <x v="1"/>
    <x v="33"/>
  </r>
  <r>
    <n v="196"/>
    <s v="Sem Valor"/>
    <m/>
    <s v="Empresa"/>
    <x v="4"/>
    <m/>
    <s v="Fornecedores"/>
    <s v="Quirografário"/>
    <x v="2"/>
    <x v="388"/>
    <x v="361"/>
    <s v="22 9984-8612"/>
    <s v="rh@ekoambiental.com.br"/>
    <s v="Rua Hipolito Sardinha 381 Parque Presidente Vargas 28085-006 Rio de Janeiro Campos dos Goytacazes RJ BRASIL"/>
    <x v="1"/>
    <x v="33"/>
  </r>
  <r>
    <n v="350"/>
    <s v="Sem Valor"/>
    <m/>
    <m/>
    <x v="1"/>
    <m/>
    <s v="Fornecedores"/>
    <s v="Quirografário"/>
    <x v="2"/>
    <x v="389"/>
    <x v="362"/>
    <s v="11 3611-0833"/>
    <s v="ronildomorais@falcaobauer.com.br"/>
    <s v="Rua Aquinos 111 Agua Branca 05036-070 São Paulo São Paulo SP BRASIL"/>
    <x v="0"/>
    <x v="33"/>
  </r>
  <r>
    <n v="546"/>
    <s v="Sem Valor"/>
    <m/>
    <m/>
    <x v="1"/>
    <m/>
    <s v="Fornecedores"/>
    <s v="Quirografário"/>
    <x v="2"/>
    <x v="390"/>
    <x v="363"/>
    <s v="11 3141-0503"/>
    <s v="savesaude@savesaude.com.br"/>
    <s v="Av Paulista 2073 Cerqueira Cesar 01311-940 São Paulo São Paulo SP BRASIL"/>
    <x v="1"/>
    <x v="33"/>
  </r>
  <r>
    <n v="187"/>
    <s v="Sem Valor"/>
    <m/>
    <s v="Empresa"/>
    <x v="4"/>
    <m/>
    <s v="Fornecedores"/>
    <s v="Quirografário"/>
    <x v="2"/>
    <x v="6"/>
    <x v="5"/>
    <s v="21 2163-4687"/>
    <s v="sirlene.pacheco@ebx.com.br"/>
    <s v="Praia Do Flamengo 154 Andar 10 Parte Flamengo 22210-030 Rio de Janeiro Rio de Janeiro RJ BRASIL"/>
    <x v="1"/>
    <x v="33"/>
  </r>
  <r>
    <n v="572"/>
    <s v="Sem Valor"/>
    <m/>
    <s v="Empresa"/>
    <x v="4"/>
    <m/>
    <s v="Fornecedores"/>
    <s v="Quirografário"/>
    <x v="2"/>
    <x v="391"/>
    <x v="364"/>
    <s v="21 2163-4687"/>
    <s v="sirlene.pacheco@ebx.com.br"/>
    <s v="Rua Da Assembleia 77 Sala 601 E Centro 20011-001 Rio de Janeiro Rio de Janeiro RJ BRASIL"/>
    <x v="1"/>
    <x v="33"/>
  </r>
  <r>
    <n v="597"/>
    <s v="Sem Valor"/>
    <m/>
    <m/>
    <x v="0"/>
    <m/>
    <s v="Fornecedores"/>
    <s v="Quirografário"/>
    <x v="2"/>
    <x v="392"/>
    <x v="365"/>
    <s v="11 2137-6000"/>
    <s v="tct@techint.com.br"/>
    <s v="Av Brigadeiro Faria Lima 3900 2 Andar Conj 201 Itaim Bibi 04538-132 São Paulo São Paulo SP BRASIL"/>
    <x v="2"/>
    <x v="33"/>
  </r>
  <r>
    <n v="117"/>
    <s v="Sem Valor"/>
    <m/>
    <m/>
    <x v="2"/>
    <m/>
    <s v="Fornecedores"/>
    <s v="Quirografário"/>
    <x v="2"/>
    <x v="393"/>
    <x v="366"/>
    <s v="27 2123-3233"/>
    <s v="tributos@cedisa.com.br"/>
    <s v="Estrada Helio Rosa dos Santos 1000 Galpao l Imboassica 27925-540 Rio de Janeiro Macae RJ BRASIL"/>
    <x v="0"/>
    <x v="33"/>
  </r>
  <r>
    <n v="294"/>
    <s v="Sem Valor"/>
    <m/>
    <m/>
    <x v="1"/>
    <m/>
    <s v="Fornecedores"/>
    <s v="Quirografário"/>
    <x v="2"/>
    <x v="394"/>
    <x v="367"/>
    <s v="24 2222-2297"/>
    <s v="vendas@ifm.com.br"/>
    <s v="Estrada União e Industria 15 KM 15,5 CO Itaipava 25750-220 Rio de Janeiro Petropolis RJ BRASIL"/>
    <x v="1"/>
    <x v="33"/>
  </r>
  <r>
    <n v="17"/>
    <s v="Sem Valor"/>
    <m/>
    <s v="Empresa"/>
    <x v="4"/>
    <m/>
    <s v="Fornecedores"/>
    <s v="Quirografário"/>
    <x v="2"/>
    <x v="395"/>
    <x v="368"/>
    <s v="21 7277-7797"/>
    <s v="wykyng@hotmail.com"/>
    <s v="Rua Comendador Macedo 226 Loja 03 Centro 80060-030 Curitiba Curitiba PR BRASIL"/>
    <x v="1"/>
    <x v="33"/>
  </r>
  <r>
    <n v="25"/>
    <s v="Classificado plano Antigo"/>
    <m/>
    <s v="Email"/>
    <x v="2"/>
    <s v="X"/>
    <s v="Fornecedores"/>
    <s v="Quirografário"/>
    <x v="2"/>
    <x v="139"/>
    <x v="110"/>
    <s v="11 30748300"/>
    <n v="0"/>
    <s v="Av Carlos Alberto Chebase 2667 Km 08 Pqe. Guarus 28073506 Rio de Janeiro Campos dos Goytacazes BRASIL"/>
    <x v="0"/>
    <x v="46"/>
  </r>
  <r>
    <n v="57"/>
    <s v="Classificado plano Antigo"/>
    <m/>
    <m/>
    <x v="2"/>
    <s v="X"/>
    <s v="Fornecedores"/>
    <s v="Quirografário"/>
    <x v="2"/>
    <x v="396"/>
    <x v="369"/>
    <s v="31 2103-7020"/>
    <s v="celso@grupoarg.com.br"/>
    <s v="Av Raja Gabaglia 1255 14o andar Luxemburgo 30380-435 Belo Horizonte Belo Horizonte MG BRASIL"/>
    <x v="0"/>
    <x v="47"/>
  </r>
  <r>
    <n v="287"/>
    <s v="Classificado plano Antigo"/>
    <m/>
    <s v="Email;Endereço;Telefone"/>
    <x v="2"/>
    <s v="X"/>
    <s v="Fornecedores"/>
    <s v="Quirografário"/>
    <x v="2"/>
    <x v="397"/>
    <x v="1"/>
    <s v=""/>
    <n v="0"/>
    <s v=""/>
    <x v="0"/>
    <x v="48"/>
  </r>
  <r>
    <n v="581"/>
    <s v="Classificado plano Antigo"/>
    <m/>
    <m/>
    <x v="2"/>
    <s v="X"/>
    <s v="Fornecedores"/>
    <s v="Quirografário"/>
    <x v="2"/>
    <x v="398"/>
    <x v="370"/>
    <s v="11 3076-2700"/>
    <s v="fiscal@enfil.com.br"/>
    <s v="Rua Dr Fernandes Coelho 85 11 andar Bloco S Pinheiros 05423-040 São Paulo São Paulo SP BRASIL"/>
    <x v="0"/>
    <x v="49"/>
  </r>
  <r>
    <n v="39"/>
    <s v="Classificado plano Antigo"/>
    <m/>
    <m/>
    <x v="2"/>
    <s v="X"/>
    <s v="Fornecedores"/>
    <s v="Quirografário"/>
    <x v="2"/>
    <x v="399"/>
    <x v="371"/>
    <s v="21 38493600"/>
    <s v="legalizacao@wsscontabilidade.com.br"/>
    <s v="Av Andromeda 885 Sala 1717 BCO Green Valley Alphaville 6473000 São Paulo Barueri BRASIL"/>
    <x v="0"/>
    <x v="50"/>
  </r>
  <r>
    <n v="40"/>
    <s v="Classificado plano Antigo"/>
    <m/>
    <s v="Email;Endereço;Telefone"/>
    <x v="2"/>
    <s v="X"/>
    <s v="Fornecedores"/>
    <s v="Quirografário"/>
    <x v="2"/>
    <x v="400"/>
    <x v="1"/>
    <s v=""/>
    <n v="0"/>
    <s v=""/>
    <x v="0"/>
    <x v="51"/>
  </r>
  <r>
    <n v="340"/>
    <s v="Classificado plano Antigo"/>
    <m/>
    <s v="Email;Endereço;Telefone"/>
    <x v="2"/>
    <s v="X"/>
    <s v="Fornecedores"/>
    <s v="Quirografário"/>
    <x v="2"/>
    <x v="63"/>
    <x v="1"/>
    <s v=""/>
    <n v="0"/>
    <s v=""/>
    <x v="0"/>
    <x v="52"/>
  </r>
  <r>
    <n v="289"/>
    <s v="Classificado plano Antigo"/>
    <m/>
    <s v="Email;Endereço;Telefone"/>
    <x v="2"/>
    <s v="X"/>
    <s v="Fornecedores"/>
    <s v="Quirografário"/>
    <x v="2"/>
    <x v="401"/>
    <x v="1"/>
    <s v=""/>
    <n v="0"/>
    <s v=""/>
    <x v="0"/>
    <x v="53"/>
  </r>
  <r>
    <n v="533"/>
    <s v="Classificado pela Meden"/>
    <m/>
    <s v="Email;Endereço;Telefone"/>
    <x v="0"/>
    <s v="X"/>
    <s v="Fornecedores"/>
    <s v="Quirografário"/>
    <x v="2"/>
    <x v="402"/>
    <x v="1"/>
    <s v=""/>
    <n v="0"/>
    <s v=""/>
    <x v="0"/>
    <x v="54"/>
  </r>
  <r>
    <n v="291"/>
    <s v="Classificado plano Antigo"/>
    <m/>
    <m/>
    <x v="2"/>
    <s v="X"/>
    <s v="Fornecedores"/>
    <s v="Quirografário"/>
    <x v="2"/>
    <x v="403"/>
    <x v="372"/>
    <s v="11 2132-3053"/>
    <s v="ibmevoce@br.ibm.com"/>
    <s v="Rua Tutoia 1157 S PT 1/4 PT 5/8 12/20 Vila Mariana 04007-900 São Paulo São Paulo SP BRASIL"/>
    <x v="0"/>
    <x v="55"/>
  </r>
  <r>
    <n v="286"/>
    <s v="Classificado plano Antigo"/>
    <m/>
    <s v="Email;Endereço;Telefone"/>
    <x v="2"/>
    <s v="X"/>
    <s v="Fornecedores"/>
    <s v="Quirografário"/>
    <x v="2"/>
    <x v="397"/>
    <x v="1"/>
    <s v=""/>
    <n v="0"/>
    <s v=""/>
    <x v="0"/>
    <x v="56"/>
  </r>
  <r>
    <n v="36"/>
    <s v="Classificado plano Antigo"/>
    <m/>
    <s v="Email"/>
    <x v="2"/>
    <s v="X"/>
    <s v="Fornecedores"/>
    <s v="Quirografário"/>
    <x v="2"/>
    <x v="404"/>
    <x v="373"/>
    <s v="41 30316971"/>
    <n v="0"/>
    <s v="Rua Topazio 123 Vila Andreza 36410206 Minas Gerais Congonhas BRASIL"/>
    <x v="0"/>
    <x v="57"/>
  </r>
  <r>
    <n v="559"/>
    <s v="Classificado pela Meden"/>
    <m/>
    <m/>
    <x v="0"/>
    <m/>
    <s v="Fornecedores"/>
    <s v="Quirografário"/>
    <x v="2"/>
    <x v="405"/>
    <x v="374"/>
    <s v="21 3221-9000"/>
    <s v="rjbermudes@sbadv.com.br"/>
    <s v="PC XV de Novembro 20 7 e 8 Andar Centro 20010-010 Rio de Janeiro Rio de Janeiro RJ BRASIL"/>
    <x v="0"/>
    <x v="58"/>
  </r>
  <r>
    <n v="290"/>
    <s v="Classificado plano Antigo"/>
    <m/>
    <m/>
    <x v="0"/>
    <m/>
    <s v="Fornecedores"/>
    <s v="Quirografário"/>
    <x v="2"/>
    <x v="403"/>
    <x v="375"/>
    <s v="21 2132-3844"/>
    <s v="erikar@br.ibm.com"/>
    <s v="Av Pasteur 138 146 parte Urca 22290-240 Rio de Janeiro Rio de Janeiro BRASIL"/>
    <x v="0"/>
    <x v="59"/>
  </r>
  <r>
    <n v="131"/>
    <s v="Classificado plano Antigo"/>
    <m/>
    <s v="Email"/>
    <x v="2"/>
    <m/>
    <s v="Fornecedores"/>
    <s v="Quirografário"/>
    <x v="2"/>
    <x v="354"/>
    <x v="326"/>
    <s v="51 30416633"/>
    <n v="0"/>
    <s v="Rua Manoel Feu Subtil 60 Sala 201 Enseada do Sua 29050400 Espirito Santo Vitoria BRASIL"/>
    <x v="0"/>
    <x v="60"/>
  </r>
  <r>
    <n v="601"/>
    <s v="Classificado plano Antigo"/>
    <m/>
    <s v="Email;Endereço;Telefone"/>
    <x v="2"/>
    <m/>
    <s v="Fornecedores"/>
    <s v="Quirografário"/>
    <x v="2"/>
    <x v="406"/>
    <x v="1"/>
    <s v=""/>
    <n v="0"/>
    <s v=""/>
    <x v="0"/>
    <x v="61"/>
  </r>
  <r>
    <n v="176"/>
    <s v="Classificado plano Antigo"/>
    <m/>
    <m/>
    <x v="2"/>
    <m/>
    <s v="Fornecedores"/>
    <s v="Quirografário"/>
    <x v="2"/>
    <x v="407"/>
    <x v="376"/>
    <s v="11 30741799"/>
    <s v="mark.hollenstein@deugro.com"/>
    <s v="Rua Pedroso Alvarenga 1221 CJ 8B Itaim Bibi 04531-012 São Paulo Sao Paulo BRASIL"/>
    <x v="0"/>
    <x v="62"/>
  </r>
  <r>
    <n v="288"/>
    <s v="Classificado plano Antigo"/>
    <m/>
    <s v="Email;Endereço;Telefone"/>
    <x v="2"/>
    <m/>
    <s v="Fornecedores"/>
    <s v="Quirografário"/>
    <x v="2"/>
    <x v="408"/>
    <x v="1"/>
    <s v=""/>
    <n v="0"/>
    <s v=""/>
    <x v="0"/>
    <x v="63"/>
  </r>
  <r>
    <n v="342"/>
    <s v="Classificado plano Antigo"/>
    <m/>
    <m/>
    <x v="2"/>
    <m/>
    <s v="Fornecedores"/>
    <s v="Quirografário"/>
    <x v="2"/>
    <x v="374"/>
    <x v="348"/>
    <s v="11 2145-7800"/>
    <s v="contato@konecranes.com"/>
    <s v="Rod Raposo Tavares KM 31 Jardim Dinorah 06703-030 São Paulo Cotia SP BRASIL"/>
    <x v="0"/>
    <x v="64"/>
  </r>
  <r>
    <n v="623"/>
    <s v="Classificado plano Antigo"/>
    <m/>
    <s v="Email;Telefone"/>
    <x v="2"/>
    <m/>
    <s v="Fornecedores"/>
    <s v="Quirografário"/>
    <x v="2"/>
    <x v="409"/>
    <x v="377"/>
    <s v="00 0000-0000"/>
    <n v="0"/>
    <s v="Rua Augusto Severo 13 Centro 11010050 São Paulo Santos SP BRASIL"/>
    <x v="0"/>
    <x v="65"/>
  </r>
  <r>
    <n v="45"/>
    <s v="Classificado plano Antigo"/>
    <m/>
    <s v="Email"/>
    <x v="2"/>
    <m/>
    <s v="Fornecedores"/>
    <s v="Quirografário"/>
    <x v="2"/>
    <x v="410"/>
    <x v="378"/>
    <s v="22 27730009"/>
    <n v="0"/>
    <s v="Av Brasil 141 Sala 603 Centro 28970000 Rio de Janeiro Araruama BRASIL"/>
    <x v="0"/>
    <x v="66"/>
  </r>
  <r>
    <n v="635"/>
    <s v="Classificado plano Antigo"/>
    <m/>
    <s v="Email"/>
    <x v="2"/>
    <m/>
    <s v="Fornecedores"/>
    <s v="Quirografário"/>
    <x v="2"/>
    <x v="411"/>
    <x v="379"/>
    <s v="21 21788800"/>
    <n v="0"/>
    <s v="Rua Quintada 86 9o andar sala 901 Centro 20091005 Rio de Janeiro Rio de Janeiro RJ BRASIL"/>
    <x v="0"/>
    <x v="67"/>
  </r>
  <r>
    <n v="208"/>
    <s v="Classificado plano Antigo"/>
    <m/>
    <m/>
    <x v="2"/>
    <m/>
    <s v="Fornecedores"/>
    <s v="Quirografário"/>
    <x v="2"/>
    <x v="412"/>
    <x v="380"/>
    <s v="31 21225659"/>
    <s v="mrporfirio@epc.com.br"/>
    <s v="Rua Da Quitanda 191 6o andar Centro 20091-005 Rio de Janeiro Rio de Janeiro BRASIL"/>
    <x v="0"/>
    <x v="68"/>
  </r>
  <r>
    <n v="485"/>
    <s v="Classificado plano Antigo"/>
    <s v="Cliente recorrente"/>
    <s v="Email"/>
    <x v="2"/>
    <m/>
    <s v="Fornecedores"/>
    <s v="Quirografário"/>
    <x v="2"/>
    <x v="413"/>
    <x v="381"/>
    <s v="21 32328777"/>
    <n v="0"/>
    <s v="Rua Porena 76 Ramos 21040140 Rio de Janeiro Rio de Janeiro RJ BRASIL"/>
    <x v="0"/>
    <x v="69"/>
  </r>
  <r>
    <n v="67"/>
    <s v="Classificado plano Antigo"/>
    <m/>
    <s v="Email;Endereço;Telefone"/>
    <x v="2"/>
    <m/>
    <s v="Fornecedores"/>
    <s v="Quirografário"/>
    <x v="2"/>
    <x v="414"/>
    <x v="1"/>
    <s v=""/>
    <n v="0"/>
    <s v=""/>
    <x v="0"/>
    <x v="70"/>
  </r>
  <r>
    <n v="263"/>
    <s v="Classificado plano Antigo"/>
    <m/>
    <m/>
    <x v="2"/>
    <m/>
    <s v="Fornecedores"/>
    <s v="Quirografário"/>
    <x v="2"/>
    <x v="415"/>
    <x v="382"/>
    <s v="11 3067-8181"/>
    <s v="taxcoe.clear@ge.com"/>
    <s v="Rua General David Sarnoff 4650 Cidade Industrial 32210-110 Contagem Contagem MG BRASIL"/>
    <x v="0"/>
    <x v="71"/>
  </r>
  <r>
    <n v="569"/>
    <s v="Classificado plano Antigo"/>
    <m/>
    <s v="Email;Endereço;Telefone"/>
    <x v="2"/>
    <m/>
    <s v="Fornecedores"/>
    <s v="Quirografário"/>
    <x v="2"/>
    <x v="416"/>
    <x v="1"/>
    <s v=""/>
    <n v="0"/>
    <s v=""/>
    <x v="0"/>
    <x v="72"/>
  </r>
  <r>
    <n v="258"/>
    <s v="Classificado pela Meden"/>
    <s v="Cliente recorrente"/>
    <s v="Email"/>
    <x v="0"/>
    <m/>
    <s v="Fornecedores"/>
    <s v="Quirografário"/>
    <x v="2"/>
    <x v="417"/>
    <x v="383"/>
    <s v="21 33807545"/>
    <n v="0"/>
    <s v="Rua João Lira 144 Leblon 22430210 Rio de Janeiro Rio de Janeiro BRASIL"/>
    <x v="0"/>
    <x v="73"/>
  </r>
  <r>
    <n v="505"/>
    <s v="Classificado plano Antigo"/>
    <m/>
    <s v="Email"/>
    <x v="2"/>
    <m/>
    <s v="Fornecedores"/>
    <s v="Quirografário"/>
    <x v="2"/>
    <x v="418"/>
    <x v="384"/>
    <s v="21 21322250"/>
    <n v="0"/>
    <s v="Rua Faz Monte Libano Monte Libano 29300970 Espirito Santo Cachoeiro de Itapemirim ES BRASIL"/>
    <x v="0"/>
    <x v="74"/>
  </r>
  <r>
    <n v="170"/>
    <s v="Classificado plano Antigo"/>
    <s v="Cliente recorrente"/>
    <m/>
    <x v="2"/>
    <m/>
    <s v="Fornecedores"/>
    <s v="Quirografário"/>
    <x v="2"/>
    <x v="356"/>
    <x v="385"/>
    <s v="19 21184000"/>
    <s v="diogo_oliveira@dell.com"/>
    <s v="Av Da Emancipação 5000 Parque dos Pinheiros 13184-654 Hortolandia Hortolandia BRASIL"/>
    <x v="0"/>
    <x v="75"/>
  </r>
  <r>
    <n v="442"/>
    <s v="Classificado plano Antigo"/>
    <m/>
    <s v="Email"/>
    <x v="2"/>
    <m/>
    <s v="Fornecedores"/>
    <s v="Quirografário"/>
    <x v="2"/>
    <x v="419"/>
    <x v="386"/>
    <s v="19 34762401"/>
    <n v="0"/>
    <s v="Rua Eugenio Netto 714 Loja 01 Santa Lucia 29056240 Espirito Santo Vitoria ES BRASIL"/>
    <x v="0"/>
    <x v="76"/>
  </r>
  <r>
    <n v="392"/>
    <s v="Classificado plano Antigo"/>
    <m/>
    <s v="Email"/>
    <x v="2"/>
    <m/>
    <s v="Fornecedores"/>
    <s v="Quirografário"/>
    <x v="2"/>
    <x v="420"/>
    <x v="387"/>
    <s v="51 84843351"/>
    <n v="0"/>
    <s v="Rod Regis Bittencourt Km 287 Jardim Itapecerica 6888700 São Paulo Itapecerica da Serra BRASIL"/>
    <x v="0"/>
    <x v="77"/>
  </r>
  <r>
    <n v="292"/>
    <s v="Classificado plano Antigo"/>
    <m/>
    <s v="Email;Telefone"/>
    <x v="2"/>
    <m/>
    <s v="Fornecedores"/>
    <s v="Quirografário"/>
    <x v="2"/>
    <x v="421"/>
    <x v="388"/>
    <s v="00 0000-0000"/>
    <n v="0"/>
    <s v="Rua Conselheiro Jose Fernandes 1 Sala 301 Centro 28035231 Rio de Janeiro Campos dos Goytacazes BRASIL"/>
    <x v="0"/>
    <x v="78"/>
  </r>
  <r>
    <n v="230"/>
    <s v="Classificado plano Antigo"/>
    <m/>
    <m/>
    <x v="2"/>
    <m/>
    <s v="Fornecedores"/>
    <s v="Quirografário"/>
    <x v="2"/>
    <x v="422"/>
    <x v="389"/>
    <s v="11 35126000"/>
    <s v="falconi@falconi.com.br"/>
    <s v="Av Presidente Juscelino Kubitschek 1327 Conj 171 Vila Nova Conceição 4543011 São Paulo São Paulo BRASIL"/>
    <x v="0"/>
    <x v="79"/>
  </r>
  <r>
    <n v="560"/>
    <s v="Classificado plano Antigo"/>
    <m/>
    <m/>
    <x v="0"/>
    <m/>
    <s v="Fornecedores"/>
    <s v="Quirografário"/>
    <x v="2"/>
    <x v="423"/>
    <x v="390"/>
    <s v="21 21955500"/>
    <s v="fiscal@windsorhoteis.com.br"/>
    <s v="Rua Senador Dantas 14 Centro 20031203 Rio de Janeiro Rio de Janeiro RJ BRASIL"/>
    <x v="0"/>
    <x v="80"/>
  </r>
  <r>
    <n v="620"/>
    <s v="Classificado plano Antigo"/>
    <m/>
    <s v="Email"/>
    <x v="2"/>
    <m/>
    <s v="Fornecedores"/>
    <s v="Quirografário"/>
    <x v="2"/>
    <x v="424"/>
    <x v="391"/>
    <s v="27 33486940"/>
    <n v="0"/>
    <s v="Av Vinte e Oito de Março 13 Loja 55 Centro 28020740 Rio de Janeiro Campos dos Goytacazes RJ BRASIL"/>
    <x v="0"/>
    <x v="81"/>
  </r>
  <r>
    <n v="262"/>
    <s v="Classificado plano Antigo"/>
    <m/>
    <m/>
    <x v="2"/>
    <m/>
    <s v="Fornecedores"/>
    <s v="Quirografário"/>
    <x v="2"/>
    <x v="425"/>
    <x v="392"/>
    <s v="31 3268-2900"/>
    <s v="pc.tax@ge.com"/>
    <s v="Av Dos Andradas 3000 Andar 8 e 9 sala 101 Santa Efigenia 30260-070 Belo Horizonte Belo Horizonte MG BRASIL"/>
    <x v="0"/>
    <x v="82"/>
  </r>
  <r>
    <n v="69"/>
    <s v="Classificado plano Antigo"/>
    <m/>
    <s v="Email"/>
    <x v="2"/>
    <m/>
    <s v="Fornecedores"/>
    <s v="Quirografário"/>
    <x v="2"/>
    <x v="426"/>
    <x v="393"/>
    <s v="21 38244747"/>
    <n v="0"/>
    <s v="Rua Europa 3059 Catarina Zanaga 13469372 São Paulo Americana BRASIL"/>
    <x v="0"/>
    <x v="83"/>
  </r>
  <r>
    <n v="550"/>
    <s v="Classificado plano Antigo"/>
    <m/>
    <s v="Email"/>
    <x v="2"/>
    <m/>
    <s v="Fornecedores"/>
    <s v="Quirografário"/>
    <x v="2"/>
    <x v="427"/>
    <x v="394"/>
    <s v="54 30281551"/>
    <n v="0"/>
    <s v="Rua Professora Maria do Carmo 748 Campinas 88101360 Santa Catarina São José SC BRASIL"/>
    <x v="0"/>
    <x v="84"/>
  </r>
  <r>
    <n v="663"/>
    <s v="Classificado plano Antigo"/>
    <m/>
    <s v="Email"/>
    <x v="2"/>
    <m/>
    <s v="Fornecedores"/>
    <s v="Quirografário"/>
    <x v="2"/>
    <x v="428"/>
    <x v="320"/>
    <s v="47 32764000"/>
    <n v="0"/>
    <s v="Av Graça Aranha 1 5o andar Sala 502 Centro 20030002 Rio de Janeiro Rio de Janeiro RJ BRASIL"/>
    <x v="0"/>
    <x v="85"/>
  </r>
  <r>
    <n v="297"/>
    <s v="Classificado plano Antigo"/>
    <m/>
    <m/>
    <x v="2"/>
    <m/>
    <s v="Fornecedores"/>
    <s v="Quirografário"/>
    <x v="2"/>
    <x v="429"/>
    <x v="395"/>
    <s v="00 0000-0000"/>
    <s v="faturamento@nautika.com.br"/>
    <s v="Rua Santana de Ipanema 450 Cumbica 7220010 São Paulo Guarulhos BRASIL"/>
    <x v="0"/>
    <x v="86"/>
  </r>
  <r>
    <n v="496"/>
    <s v="Classificado plano Antigo"/>
    <m/>
    <s v="Email"/>
    <x v="2"/>
    <m/>
    <s v="Fornecedores"/>
    <s v="Quirografário"/>
    <x v="2"/>
    <x v="430"/>
    <x v="396"/>
    <s v="21 33845075"/>
    <n v="0"/>
    <s v="Rua 2b Quadra lll Lote 20A Civit ll 29168068 Espirito Santo Serra ES BRASIL"/>
    <x v="0"/>
    <x v="87"/>
  </r>
  <r>
    <n v="210"/>
    <s v="Classificado plano Antigo"/>
    <m/>
    <m/>
    <x v="2"/>
    <m/>
    <s v="Fornecedores"/>
    <s v="Quirografário"/>
    <x v="2"/>
    <x v="23"/>
    <x v="397"/>
    <s v="11 50957900"/>
    <s v="camila.bortolucci@erm.com"/>
    <s v="Av Alphaville Alphaville 06541-038 São Paulo São Paulo BRASIL"/>
    <x v="0"/>
    <x v="88"/>
  </r>
  <r>
    <n v="395"/>
    <s v="Classificado plano Antigo"/>
    <m/>
    <s v="Email"/>
    <x v="2"/>
    <m/>
    <s v="Fornecedores"/>
    <s v="Quirografário"/>
    <x v="2"/>
    <x v="431"/>
    <x v="398"/>
    <s v="21 26433928"/>
    <n v="0"/>
    <s v="Av Nossa Senhora da Penha 98 Atafona 28200000 Rio de Janeiro São João da Barra BRASIL"/>
    <x v="0"/>
    <x v="89"/>
  </r>
  <r>
    <n v="413"/>
    <s v="Classificado plano Antigo"/>
    <m/>
    <s v="Email"/>
    <x v="2"/>
    <m/>
    <s v="Fornecedores"/>
    <s v="Quirografário"/>
    <x v="2"/>
    <x v="432"/>
    <x v="399"/>
    <s v="24 24479771"/>
    <n v="0"/>
    <s v="Loc Ibitioca Decimo Distrito 28120000 Rio de Janeiro Campos dos Goytacazes RJ BRASIL"/>
    <x v="0"/>
    <x v="90"/>
  </r>
  <r>
    <n v="321"/>
    <s v="Classificado plano Antigo"/>
    <m/>
    <s v="Email"/>
    <x v="2"/>
    <m/>
    <s v="Fornecedores"/>
    <s v="Quirografário"/>
    <x v="2"/>
    <x v="433"/>
    <x v="400"/>
    <s v="81 40404017"/>
    <n v="0"/>
    <s v="Av Brasil 934 São Diogo II 29163165 Espirito Santo Serra BRASIL"/>
    <x v="0"/>
    <x v="91"/>
  </r>
  <r>
    <n v="23"/>
    <s v="Classificado plano Antigo"/>
    <m/>
    <m/>
    <x v="0"/>
    <m/>
    <s v="Fornecedores"/>
    <s v="Quirografário"/>
    <x v="2"/>
    <x v="434"/>
    <x v="401"/>
    <s v="11 5188-3000"/>
    <s v="cadastroorgaopublico@accenture.com"/>
    <s v="Av Republica do Chile 500 Pavmto 18 Centro 20031170 Centro Rio de Janeiro BRASIL"/>
    <x v="0"/>
    <x v="92"/>
  </r>
  <r>
    <n v="543"/>
    <s v="Classificado plano Antigo"/>
    <m/>
    <s v="Email"/>
    <x v="2"/>
    <m/>
    <s v="Fornecedores"/>
    <s v="Quirografário"/>
    <x v="2"/>
    <x v="435"/>
    <x v="402"/>
    <s v="16 33939999"/>
    <n v="0"/>
    <s v="Av Herminio Cristovao 110 lll Distrito Industrial 14820000 São Paulo Americo Brasiliense SP BRASIL"/>
    <x v="0"/>
    <x v="93"/>
  </r>
  <r>
    <n v="466"/>
    <s v="Classificado plano Antigo"/>
    <m/>
    <m/>
    <x v="2"/>
    <m/>
    <s v="Fornecedores"/>
    <s v="Quirografário"/>
    <x v="2"/>
    <x v="436"/>
    <x v="403"/>
    <s v="00 0000-0000"/>
    <s v="izabelamotta@orteng.com.br"/>
    <s v="Av Via Expressa de Contagem 3850 Cainco 32370-485 Contagem Contagem MG BRASIL"/>
    <x v="0"/>
    <x v="94"/>
  </r>
  <r>
    <n v="228"/>
    <s v="Classificado plano Antigo"/>
    <m/>
    <s v="Email"/>
    <x v="2"/>
    <m/>
    <s v="Fornecedores"/>
    <s v="Quirografário"/>
    <x v="2"/>
    <x v="17"/>
    <x v="404"/>
    <s v="21 22522500"/>
    <n v="0"/>
    <s v="Rua Curicica 1164 Jacarepagua 22780194 Rio de Janeiro Rio de Janeiro BRASIL"/>
    <x v="0"/>
    <x v="95"/>
  </r>
  <r>
    <n v="333"/>
    <s v="Classificado plano Antigo"/>
    <m/>
    <m/>
    <x v="2"/>
    <m/>
    <s v="Fornecedores"/>
    <s v="Quirografário"/>
    <x v="2"/>
    <x v="437"/>
    <x v="405"/>
    <s v="11 23777000"/>
    <s v="isabela.rodrigues@jsl.com.br"/>
    <s v="Rua Doutor Renato Paes de Barros 1017 Conj 91 Itaim Bibi 4530001 São Paulo São Paulo BRASIL"/>
    <x v="0"/>
    <x v="96"/>
  </r>
  <r>
    <n v="564"/>
    <s v="Classificado plano Antigo"/>
    <m/>
    <s v="Email"/>
    <x v="2"/>
    <m/>
    <s v="Fornecedores"/>
    <s v="Quirografário"/>
    <x v="2"/>
    <x v="438"/>
    <x v="406"/>
    <s v="31 27914222"/>
    <n v="0"/>
    <s v="Rua Rodrigo Silva 8 Sala 1202 e 1203 Centro 20011040 Rio de Janeiro Rio de Janeiro RJ BRASIL"/>
    <x v="0"/>
    <x v="97"/>
  </r>
  <r>
    <n v="370"/>
    <s v="Classificado plano Antigo"/>
    <m/>
    <s v="Email"/>
    <x v="2"/>
    <m/>
    <s v="Fornecedores"/>
    <s v="Quirografário"/>
    <x v="2"/>
    <x v="439"/>
    <x v="407"/>
    <s v="21 22539515"/>
    <n v="0"/>
    <s v="Av Nilo Peçanha 101 11 Parque Santo Amaro 28030002 Rio de Janeiro Campos dos Goytacazes BRASIL"/>
    <x v="0"/>
    <x v="98"/>
  </r>
  <r>
    <n v="474"/>
    <s v="Classificado pela Meden"/>
    <m/>
    <s v="Email"/>
    <x v="0"/>
    <m/>
    <s v="Fornecedores"/>
    <s v="Quirografário"/>
    <x v="2"/>
    <x v="440"/>
    <x v="408"/>
    <s v="21 2212-9000"/>
    <n v="0"/>
    <s v="Av Nilo Peçanha 11 Sala 1203 1204 1205 Centro 20020-100 Rio de Janeiro Rio de Janeiro RJ BRASIL"/>
    <x v="0"/>
    <x v="99"/>
  </r>
  <r>
    <n v="437"/>
    <s v="Classificado plano Antigo"/>
    <m/>
    <m/>
    <x v="2"/>
    <m/>
    <s v="Fornecedores"/>
    <s v="Quirografário"/>
    <x v="2"/>
    <x v="441"/>
    <x v="409"/>
    <s v="21 3351-8622"/>
    <s v="clfdespachante@ig.com.br"/>
    <s v="Rua Francisco de Souza Melo 196 Armz 01,02 e 03 Cordovil 21010-410 Rio de Janeiro Rio de Janeiro RJ BRASIL"/>
    <x v="0"/>
    <x v="100"/>
  </r>
  <r>
    <n v="58"/>
    <s v="Classificado plano Antigo"/>
    <m/>
    <s v="Email"/>
    <x v="2"/>
    <m/>
    <s v="Fornecedores"/>
    <s v="Quirografário"/>
    <x v="2"/>
    <x v="442"/>
    <x v="410"/>
    <s v="22 27582282"/>
    <n v="0"/>
    <s v="Rua Do Rosario Centro 28200000 Rio de Janeiro São João da Barra BRASIL"/>
    <x v="0"/>
    <x v="101"/>
  </r>
  <r>
    <n v="388"/>
    <s v="Classificado plano Antigo"/>
    <m/>
    <m/>
    <x v="2"/>
    <m/>
    <s v="Fornecedores"/>
    <s v="Quirografário"/>
    <x v="2"/>
    <x v="443"/>
    <x v="411"/>
    <s v="11 4238-5139"/>
    <s v="escparaiso@escparaiso.com.br"/>
    <s v="Rua General Osorio 392 Apt 81 Santa Paula 09541-320 São Paulo São Caetano do Sul SP BRASIL"/>
    <x v="0"/>
    <x v="102"/>
  </r>
  <r>
    <n v="412"/>
    <s v="Classificado plano Antigo"/>
    <m/>
    <s v="Email"/>
    <x v="2"/>
    <m/>
    <s v="Fornecedores"/>
    <s v="Quirografário"/>
    <x v="2"/>
    <x v="444"/>
    <x v="412"/>
    <s v="27 33191399"/>
    <n v="0"/>
    <s v="Rua Marlene Brasileiro Martins 315 Vale Encantado 27933375 Rio de Janeiro Macae RJ BRASIL"/>
    <x v="0"/>
    <x v="103"/>
  </r>
  <r>
    <n v="445"/>
    <s v="Classificado plano Antigo"/>
    <m/>
    <s v="Email;Telefone"/>
    <x v="2"/>
    <m/>
    <s v="Fornecedores"/>
    <s v="Quirografário"/>
    <x v="2"/>
    <x v="445"/>
    <x v="413"/>
    <s v="00 0000-000"/>
    <n v="0"/>
    <s v="Estrada Do Rio Morto 197 Bloco 6 Casa 107 Vargem Grande 22783210 Rio de Janeiro Rio de Janeiro RJ BRASIL"/>
    <x v="0"/>
    <x v="104"/>
  </r>
  <r>
    <n v="302"/>
    <s v="Classificado plano Antigo"/>
    <m/>
    <s v="Email"/>
    <x v="2"/>
    <m/>
    <s v="Fornecedores"/>
    <s v="Quirografário"/>
    <x v="2"/>
    <x v="446"/>
    <x v="414"/>
    <s v="11 21978888"/>
    <n v="0"/>
    <s v="Av Assis Brasil 3532 Sala 911 Jardim Lindoia 91010003 Rio Grande do Sul Porto Alegre BRASIL"/>
    <x v="0"/>
    <x v="105"/>
  </r>
  <r>
    <n v="479"/>
    <s v="Classificado plano Antigo"/>
    <m/>
    <s v="Email;Telefone"/>
    <x v="2"/>
    <m/>
    <s v="Fornecedores"/>
    <s v="Quirografário"/>
    <x v="2"/>
    <x v="447"/>
    <x v="415"/>
    <s v="00 0000-0000"/>
    <n v="0"/>
    <s v="Rua Pedro Gomes Paes 84 Cajueiro 28200973 Rio de Janeiro São João da Barra RJ BRASIL"/>
    <x v="0"/>
    <x v="106"/>
  </r>
  <r>
    <n v="64"/>
    <s v="Classificado plano Antigo"/>
    <m/>
    <s v="Email;Telefone"/>
    <x v="0"/>
    <m/>
    <s v="Fornecedores"/>
    <s v="Quirografário"/>
    <x v="2"/>
    <x v="448"/>
    <x v="416"/>
    <s v="00 0000-0000"/>
    <n v="0"/>
    <s v="Av Doutor Cardoso de Melo 1460 7o andar - CJ 75 Vila Olimpia 4548005 São Paulo São Paulo BRASIL"/>
    <x v="0"/>
    <x v="107"/>
  </r>
  <r>
    <n v="101"/>
    <s v="Classificado plano Antigo"/>
    <m/>
    <s v="Email"/>
    <x v="2"/>
    <m/>
    <s v="Fornecedores"/>
    <s v="Quirografário"/>
    <x v="2"/>
    <x v="449"/>
    <x v="417"/>
    <s v="27 30768505"/>
    <n v="0"/>
    <s v="Av Alberto Lamego 1009 Loja Parque California 28015622 Rio de Janeiro Campos dos Goytacazes BRASIL"/>
    <x v="0"/>
    <x v="108"/>
  </r>
  <r>
    <n v="345"/>
    <s v="Classificado plano Antigo"/>
    <m/>
    <m/>
    <x v="2"/>
    <m/>
    <s v="Fornecedores"/>
    <s v="Quirografário"/>
    <x v="2"/>
    <x v="450"/>
    <x v="418"/>
    <s v="51 30977480"/>
    <s v="knpoa.fiscal@kuehne-nagel.com"/>
    <s v="Av Das Nações Unidas 14171 3o andar 304 Vila Gertrudes 4794000 São Paulo São Paulo BRASIL"/>
    <x v="0"/>
    <x v="109"/>
  </r>
  <r>
    <n v="462"/>
    <s v="Classificado plano Antigo"/>
    <m/>
    <s v="Email"/>
    <x v="2"/>
    <m/>
    <s v="Fornecedores"/>
    <s v="Quirografário"/>
    <x v="2"/>
    <x v="451"/>
    <x v="419"/>
    <s v="21 21091101"/>
    <n v="0"/>
    <s v="Av Paulista 2537 9o andar sala 9114 Bela Vista 1311300 São Paulo São Paulo SP BRASIL"/>
    <x v="0"/>
    <x v="110"/>
  </r>
  <r>
    <n v="61"/>
    <s v="Classificado plano Antigo"/>
    <m/>
    <s v="Email"/>
    <x v="2"/>
    <m/>
    <s v="Fornecedores"/>
    <s v="Quirografário"/>
    <x v="2"/>
    <x v="452"/>
    <x v="420"/>
    <s v="21 22152552"/>
    <n v="0"/>
    <s v="Rua Paraiba 1322 Funcionarios 30130141 Minas Gerais Belo Horizonte BRASIL"/>
    <x v="0"/>
    <x v="111"/>
  </r>
  <r>
    <n v="618"/>
    <s v="Classificado plano Antigo"/>
    <m/>
    <m/>
    <x v="0"/>
    <m/>
    <s v="Fornecedores"/>
    <s v="Quirografário"/>
    <x v="2"/>
    <x v="453"/>
    <x v="421"/>
    <s v="11 40040015"/>
    <s v="fiscal@totvs.com.br"/>
    <s v="Av Braz Leme 1000 Bloco A 3o andar Casa Verde 2511000 São Paulo São Paulo SP BRASIL"/>
    <x v="0"/>
    <x v="112"/>
  </r>
  <r>
    <n v="276"/>
    <s v="Classificado plano Antigo"/>
    <m/>
    <s v="Email;Endereço;Telefone"/>
    <x v="2"/>
    <m/>
    <s v="Fornecedores"/>
    <s v="Quirografário"/>
    <x v="2"/>
    <x v="454"/>
    <x v="1"/>
    <s v=""/>
    <n v="0"/>
    <s v=""/>
    <x v="0"/>
    <x v="113"/>
  </r>
  <r>
    <n v="507"/>
    <s v="Classificado plano Antigo"/>
    <m/>
    <s v="Email"/>
    <x v="2"/>
    <m/>
    <s v="Fornecedores"/>
    <s v="Quirografário"/>
    <x v="2"/>
    <x v="455"/>
    <x v="422"/>
    <s v="15 32356349"/>
    <n v="0"/>
    <s v="Av Cidade Lima 86 Sala 201 e 202 Santo Cristo 20220710 Rio de Janeiro Rio de Janeiro RJ BRASIL"/>
    <x v="0"/>
    <x v="114"/>
  </r>
  <r>
    <n v="424"/>
    <s v="Classificado plano Antigo"/>
    <m/>
    <m/>
    <x v="2"/>
    <m/>
    <s v="Fornecedores"/>
    <s v="Quirografário"/>
    <x v="2"/>
    <x v="456"/>
    <x v="423"/>
    <s v="27 3228-3199"/>
    <s v="contato@grupommb.com.br"/>
    <s v="Av Doutor Olivio Lira 353 Sala 1213-B Praia da Costa 29101-260 Espirito Santo Vila Velha ES BRASIL"/>
    <x v="0"/>
    <x v="115"/>
  </r>
  <r>
    <n v="650"/>
    <s v="Classificado plano Antigo"/>
    <m/>
    <s v="Email"/>
    <x v="2"/>
    <m/>
    <s v="Fornecedores"/>
    <s v="Quirografário"/>
    <x v="2"/>
    <x v="457"/>
    <x v="424"/>
    <s v="27 33248366"/>
    <n v="0"/>
    <s v="Rua Barao do Amazonas 82 Centro 24030110 Rio de Janeiro Niteroi RJ BRASIL"/>
    <x v="0"/>
    <x v="116"/>
  </r>
  <r>
    <n v="486"/>
    <s v="Classificado plano Antigo"/>
    <m/>
    <s v="Email"/>
    <x v="2"/>
    <m/>
    <s v="Fornecedores"/>
    <s v="Quirografário"/>
    <x v="2"/>
    <x v="458"/>
    <x v="425"/>
    <s v="47 32034700"/>
    <n v="0"/>
    <s v="Rua Otavio Carneiro 100 Sala 509 Icarai 24230191 Rio de Janeiro Niteroi RJ BRASIL"/>
    <x v="0"/>
    <x v="117"/>
  </r>
  <r>
    <n v="443"/>
    <s v="Classificado plano Antigo"/>
    <m/>
    <s v="Email"/>
    <x v="2"/>
    <m/>
    <s v="Fornecedores"/>
    <s v="Quirografário"/>
    <x v="2"/>
    <x v="459"/>
    <x v="426"/>
    <s v="27 32252951"/>
    <n v="0"/>
    <s v="Rua Nilo Peçanha 11 Sobreloja Centro 20020100 Rio de Janeiro Rio de Janeiro RJ BRASIL"/>
    <x v="0"/>
    <x v="118"/>
  </r>
  <r>
    <n v="568"/>
    <s v="Classificado plano Antigo"/>
    <m/>
    <m/>
    <x v="2"/>
    <m/>
    <s v="Fornecedores"/>
    <s v="Quirografário"/>
    <x v="2"/>
    <x v="460"/>
    <x v="427"/>
    <s v="11 32389400"/>
    <s v="fiscal@simpress.com.br"/>
    <s v="Al Asia 201 Conj 1o e 2o andar Tambore 6543312 São Paulo Santana de Parnaiba SP BRASIL"/>
    <x v="0"/>
    <x v="119"/>
  </r>
  <r>
    <n v="371"/>
    <s v="Classificado plano Antigo"/>
    <m/>
    <s v="Email"/>
    <x v="2"/>
    <m/>
    <s v="Fornecedores"/>
    <s v="Quirografário"/>
    <x v="2"/>
    <x v="461"/>
    <x v="428"/>
    <s v="22 27418556"/>
    <n v="0"/>
    <s v="Av Almirante Barroso 139 Salas 801,802 e 901 Centro 20032959 Rio de Janeiro Rio de Janeiro BRASIL"/>
    <x v="0"/>
    <x v="120"/>
  </r>
  <r>
    <n v="407"/>
    <s v="Classificado plano Antigo"/>
    <m/>
    <m/>
    <x v="0"/>
    <m/>
    <s v="Fornecedores"/>
    <s v="Quirografário"/>
    <x v="2"/>
    <x v="462"/>
    <x v="429"/>
    <s v="27 3022-7950"/>
    <s v="contabilidade@megawork.com"/>
    <s v="Av Nossa Senhora dos Navegantes 955 Sala 1106 Enseada do Sua 29050-256 Espirito Santo Vitoria ES BRASIL"/>
    <x v="0"/>
    <x v="121"/>
  </r>
  <r>
    <n v="224"/>
    <s v="Classificado pela Meden"/>
    <s v="Cliente recorrente"/>
    <m/>
    <x v="0"/>
    <m/>
    <s v="Fornecedores"/>
    <s v="Quirografário"/>
    <x v="2"/>
    <x v="463"/>
    <x v="430"/>
    <s v="11 2110-5500"/>
    <s v="fipsusep@ezzeseguros.com.br"/>
    <s v="Av Pres Juscelino Kubitschek 50 Andar 10 Vila Nova Conceição 04543-000 São Paulo São Paulo SP BRASIL"/>
    <x v="0"/>
    <x v="122"/>
  </r>
  <r>
    <n v="562"/>
    <s v="Classificado plano Antigo"/>
    <m/>
    <s v="Email"/>
    <x v="2"/>
    <m/>
    <s v="Fornecedores"/>
    <s v="Quirografário"/>
    <x v="2"/>
    <x v="464"/>
    <x v="431"/>
    <s v="21 25634365"/>
    <n v="0"/>
    <s v="Rua Taiwan 120 Jardim Santa 12248193 São Paulo São José dos Campos SP BRASIL"/>
    <x v="0"/>
    <x v="123"/>
  </r>
  <r>
    <n v="205"/>
    <s v="Classificado plano Antigo"/>
    <m/>
    <m/>
    <x v="0"/>
    <m/>
    <s v="Fornecedores"/>
    <s v="Quirografário"/>
    <x v="2"/>
    <x v="465"/>
    <x v="432"/>
    <s v="31 36295300"/>
    <s v="engdb_administrativo@engdb.com.br"/>
    <s v="Av Engenheiro Luis Carlos Berrini 1253 3o andar Cidade Moncoes 04571-010 São Paulo Sao Paulo BRASIL"/>
    <x v="0"/>
    <x v="124"/>
  </r>
  <r>
    <n v="87"/>
    <s v="Classificado plano Antigo"/>
    <m/>
    <s v="Email"/>
    <x v="2"/>
    <m/>
    <s v="Fornecedores"/>
    <s v="Quirografário"/>
    <x v="2"/>
    <x v="466"/>
    <x v="433"/>
    <s v="21 30343830"/>
    <n v="0"/>
    <s v="Rua Jose Vicente 84 Loja e Sub Grajau 20540330 Rio de Janeiro Rio de Janeiro BRASIL"/>
    <x v="0"/>
    <x v="125"/>
  </r>
  <r>
    <n v="351"/>
    <s v="Classificado plano Antigo"/>
    <m/>
    <m/>
    <x v="2"/>
    <m/>
    <s v="Fornecedores"/>
    <s v="Quirografário"/>
    <x v="2"/>
    <x v="389"/>
    <x v="434"/>
    <s v="11 3611-0833"/>
    <s v="nfe@falcaobauer.com.br"/>
    <s v="Rua Aquinos 111 Agua Branca 05036-070 São Paulo São Paulo SP BRASIL"/>
    <x v="0"/>
    <x v="126"/>
  </r>
  <r>
    <n v="218"/>
    <s v="Classificado plano Antigo"/>
    <m/>
    <s v="Email"/>
    <x v="2"/>
    <m/>
    <s v="Fornecedores"/>
    <s v="Quirografário"/>
    <x v="2"/>
    <x v="467"/>
    <x v="435"/>
    <s v="21 22064900"/>
    <n v="0"/>
    <s v="Estrada Do Encanamento 688 Loja B Cosmos 23068225 Rio de Janeiro Rio de Janeiro BRASIL"/>
    <x v="0"/>
    <x v="127"/>
  </r>
  <r>
    <n v="190"/>
    <s v="Classificado plano Antigo"/>
    <m/>
    <s v="Email"/>
    <x v="2"/>
    <m/>
    <s v="Fornecedores"/>
    <s v="Quirografário"/>
    <x v="2"/>
    <x v="468"/>
    <x v="436"/>
    <s v="21 35538250"/>
    <n v="0"/>
    <s v="Rod Indio Tibirica 3005 Galpão 1 Centro de Ouro Fino Paulista 9442000 São Paulo Ribeirão Pires BRASIL"/>
    <x v="0"/>
    <x v="128"/>
  </r>
  <r>
    <n v="336"/>
    <s v="Classificado plano Antigo"/>
    <m/>
    <s v="Email"/>
    <x v="2"/>
    <m/>
    <s v="Fornecedores"/>
    <s v="Quirografário"/>
    <x v="2"/>
    <x v="469"/>
    <x v="437"/>
    <s v="11 33821550"/>
    <n v="0"/>
    <s v="Av Coronel Phidias Tavora 400 C/7 190 M2 de Telheiros Pavuna 21535510 Rio de Janeiro Rio de Janeiro BRASIL"/>
    <x v="0"/>
    <x v="129"/>
  </r>
  <r>
    <n v="162"/>
    <s v="Classificado plano Antigo"/>
    <m/>
    <m/>
    <x v="2"/>
    <m/>
    <s v="Fornecedores"/>
    <s v="Quirografário"/>
    <x v="2"/>
    <x v="470"/>
    <x v="438"/>
    <s v="11 3513-6129"/>
    <s v="tributario@cushwake.com"/>
    <s v="Av Marcos Penteado de Ulhoa Rodrigues 939 Andar 8 Torre 1 Tambore 06460-040 São Paulo Barueri SP BRASIL"/>
    <x v="0"/>
    <x v="130"/>
  </r>
  <r>
    <n v="241"/>
    <s v="Classificado plano Antigo"/>
    <m/>
    <s v="Email;Telefone"/>
    <x v="2"/>
    <m/>
    <s v="Fornecedores"/>
    <s v="Quirografário"/>
    <x v="2"/>
    <x v="471"/>
    <x v="439"/>
    <s v="00 0000-0000"/>
    <n v="0"/>
    <s v="Av Feliciano S Cunha 2241 Distrito Industrial 15035000 São Paulo São José do Rio Preto BRASIL"/>
    <x v="0"/>
    <x v="131"/>
  </r>
  <r>
    <n v="454"/>
    <s v="Classificado plano Antigo"/>
    <m/>
    <m/>
    <x v="2"/>
    <m/>
    <s v="Fornecedores"/>
    <s v="Quirografário"/>
    <x v="2"/>
    <x v="472"/>
    <x v="440"/>
    <s v="21 30944400"/>
    <s v="contabilidade@nhjdobrasil.com.br"/>
    <s v="Av Brasil 4880 R Onze Mare 21040-361 Rio de Janeiro Rio de Janeiro RJ BRASIL"/>
    <x v="0"/>
    <x v="132"/>
  </r>
  <r>
    <n v="139"/>
    <s v="Classificado plano Antigo"/>
    <m/>
    <s v="Email"/>
    <x v="2"/>
    <m/>
    <s v="Fornecedores"/>
    <s v="Quirografário"/>
    <x v="2"/>
    <x v="473"/>
    <x v="441"/>
    <s v="31 30788206"/>
    <n v="0"/>
    <s v="Rua Jardim Botanico 742 Apt 2020 Bloco 2 Jardim Botanico 22460000 Rio de Janeiro Rio de Janeiro BRASIL"/>
    <x v="0"/>
    <x v="133"/>
  </r>
  <r>
    <n v="344"/>
    <s v="Classificado plano Antigo"/>
    <m/>
    <s v="Email"/>
    <x v="2"/>
    <m/>
    <s v="Fornecedores"/>
    <s v="Quirografário"/>
    <x v="2"/>
    <x v="474"/>
    <x v="442"/>
    <s v="11 45968576"/>
    <n v="0"/>
    <s v="Rod Rj 158 KM 10 Rural 28400000 Rio de Janeiro São Fidélis BRASIL"/>
    <x v="0"/>
    <x v="134"/>
  </r>
  <r>
    <n v="477"/>
    <s v="Classificado plano Antigo"/>
    <m/>
    <s v="Email"/>
    <x v="2"/>
    <m/>
    <s v="Fornecedores"/>
    <s v="Quirografário"/>
    <x v="2"/>
    <x v="475"/>
    <x v="443"/>
    <s v="22 27322555"/>
    <n v="0"/>
    <s v="Rua Costa Ferreira 106 Saude 20221240 Rio de Janeiro Rio de Janeiro RJ BRASIL"/>
    <x v="0"/>
    <x v="135"/>
  </r>
  <r>
    <n v="675"/>
    <s v="Classificado plano Antigo"/>
    <m/>
    <s v="Email"/>
    <x v="2"/>
    <m/>
    <s v="Fornecedores"/>
    <s v="Quirografário"/>
    <x v="2"/>
    <x v="476"/>
    <x v="444"/>
    <s v="22 20222488"/>
    <n v="0"/>
    <s v="Av Marechal Camara 160 Sala 801 e 802 Centro 20020080 Rio de Janeiro Rio de Janeiro RJ BRASIL"/>
    <x v="0"/>
    <x v="136"/>
  </r>
  <r>
    <n v="220"/>
    <s v="Classificado plano Antigo"/>
    <m/>
    <m/>
    <x v="2"/>
    <m/>
    <s v="Fornecedores"/>
    <s v="Quirografário"/>
    <x v="2"/>
    <x v="477"/>
    <x v="445"/>
    <s v="21 25093113"/>
    <s v="mario.santos@exactum.com.br"/>
    <s v="Av Prefeito Aristeu Ferreira da Silva 2600 Granja dos Cavaleiros 27930070 Rio de Janeiro Macae BRASIL"/>
    <x v="0"/>
    <x v="137"/>
  </r>
  <r>
    <n v="436"/>
    <s v="Classificado plano Antigo"/>
    <m/>
    <s v="Email"/>
    <x v="2"/>
    <m/>
    <s v="Fornecedores"/>
    <s v="Quirografário"/>
    <x v="2"/>
    <x v="478"/>
    <x v="446"/>
    <s v="21 38882621"/>
    <n v="0"/>
    <s v="Rua Pedro Paulo 41 51 Parque do Prado 2802050 Rio de Janeiro Campos dos Goytacazes RJ BRASIL"/>
    <x v="0"/>
    <x v="138"/>
  </r>
  <r>
    <n v="102"/>
    <s v="Classificado plano Antigo"/>
    <m/>
    <s v="Email;Telefone"/>
    <x v="2"/>
    <m/>
    <s v="Fornecedores"/>
    <s v="Quirografário"/>
    <x v="2"/>
    <x v="479"/>
    <x v="447"/>
    <s v="00 0000-0000"/>
    <n v="0"/>
    <s v="Av Atlantica Praia Norte Itapiruba 88780000 Santa Catarina Imbituba BRASIL"/>
    <x v="0"/>
    <x v="139"/>
  </r>
  <r>
    <n v="571"/>
    <s v="Classificado plano Antigo"/>
    <m/>
    <s v="Email"/>
    <x v="2"/>
    <m/>
    <s v="Fornecedores"/>
    <s v="Quirografário"/>
    <x v="2"/>
    <x v="480"/>
    <x v="448"/>
    <s v="27 33981233"/>
    <n v="0"/>
    <s v="Av Rio Branco 1 Sala 1203 Centro 20090003 Rio de Janeiro Rio de Janeiro RJ BRASIL"/>
    <x v="0"/>
    <x v="140"/>
  </r>
  <r>
    <n v="277"/>
    <s v="Classificado plano Antigo"/>
    <m/>
    <s v="Email"/>
    <x v="2"/>
    <m/>
    <s v="Fornecedores"/>
    <s v="Quirografário"/>
    <x v="2"/>
    <x v="481"/>
    <x v="449"/>
    <s v="11 69119050"/>
    <n v="0"/>
    <s v="Rua Professor Aluizio Faria 97 Sala 2 Centro 28200000 Rio de Janeiro São João da Barra BRASIL"/>
    <x v="0"/>
    <x v="141"/>
  </r>
  <r>
    <n v="147"/>
    <s v="Classificado plano Antigo"/>
    <m/>
    <s v="Email;Telefone"/>
    <x v="2"/>
    <m/>
    <s v="Fornecedores"/>
    <s v="Quirografário"/>
    <x v="2"/>
    <x v="482"/>
    <x v="450"/>
    <s v=""/>
    <n v="0"/>
    <s v="Rua Barros Barretos 30 27 Bonsucesso 21032-140 Rio de Janeiro Rio de Janeiro RJ BRASIL"/>
    <x v="0"/>
    <x v="142"/>
  </r>
  <r>
    <n v="252"/>
    <s v="Classificado plano Antigo"/>
    <m/>
    <m/>
    <x v="2"/>
    <m/>
    <s v="Fornecedores"/>
    <s v="Quirografário"/>
    <x v="2"/>
    <x v="483"/>
    <x v="451"/>
    <s v="22 2732-2755"/>
    <s v="fundenor@fundenor.com.br"/>
    <s v="Av Presidente Vargas 180 Pecuaria 28053-100 Campos dos Goytacazes Rio de Janeiro RJ BRASIL"/>
    <x v="0"/>
    <x v="143"/>
  </r>
  <r>
    <n v="647"/>
    <s v="Classificado plano Antigo"/>
    <m/>
    <s v="Email;Telefone"/>
    <x v="2"/>
    <m/>
    <s v="Fornecedores"/>
    <s v="Quirografário"/>
    <x v="2"/>
    <x v="484"/>
    <x v="452"/>
    <s v="00 0000-0000"/>
    <n v="0"/>
    <s v="Rua Do Carmo 65 Pavmto 3 Centro 20011020 Rio de Janeiro Rio de Janeiro RJ BRASIL"/>
    <x v="0"/>
    <x v="144"/>
  </r>
  <r>
    <n v="89"/>
    <s v="Classificado plano Antigo"/>
    <m/>
    <s v="Email"/>
    <x v="2"/>
    <m/>
    <s v="Fornecedores"/>
    <s v="Quirografário"/>
    <x v="2"/>
    <x v="485"/>
    <x v="453"/>
    <s v="11 93550522"/>
    <n v="0"/>
    <s v="Rua São Vicente de Paulo 481 Centro 83702050 Parana Araucaria BRASIL"/>
    <x v="0"/>
    <x v="145"/>
  </r>
  <r>
    <n v="463"/>
    <s v="Classificado plano Antigo"/>
    <m/>
    <s v="Email"/>
    <x v="2"/>
    <m/>
    <s v="Fornecedores"/>
    <s v="Quirografário"/>
    <x v="2"/>
    <x v="486"/>
    <x v="454"/>
    <s v="21 27194211"/>
    <n v="0"/>
    <s v="Rua Dos Tupinambas 956 Centro 30120906 Minas Gerais Belo Horizonte MG BRASIL"/>
    <x v="0"/>
    <x v="146"/>
  </r>
  <r>
    <n v="400"/>
    <s v="Classificado plano Antigo"/>
    <m/>
    <s v="Email"/>
    <x v="2"/>
    <m/>
    <s v="Fornecedores"/>
    <s v="Quirografário"/>
    <x v="2"/>
    <x v="487"/>
    <x v="455"/>
    <s v="31 30369926"/>
    <n v="0"/>
    <s v="Rod Br 356 Km 277 3688000 Minas Gerais Muriae BRASIL"/>
    <x v="0"/>
    <x v="147"/>
  </r>
  <r>
    <n v="193"/>
    <s v="Classificado plano Antigo"/>
    <m/>
    <s v="Email"/>
    <x v="2"/>
    <m/>
    <s v="Fornecedores"/>
    <s v="Quirografário"/>
    <x v="2"/>
    <x v="488"/>
    <x v="456"/>
    <s v="31 32346079"/>
    <n v="0"/>
    <s v="Rua Vicente Leite 115 Cordovil 21250340 Rio de Janeiro Rio de Janeiro BRASIL"/>
    <x v="0"/>
    <x v="148"/>
  </r>
  <r>
    <n v="504"/>
    <s v="Classificado plano Antigo"/>
    <m/>
    <s v="Email;Telefone"/>
    <x v="2"/>
    <m/>
    <s v="Fornecedores"/>
    <s v="Quirografário"/>
    <x v="2"/>
    <x v="489"/>
    <x v="457"/>
    <s v="00 0000-0000"/>
    <n v="0"/>
    <s v="Av Das Industrias 940 Industrial 94930230 Rio Grande do Sul Cachoeirinha RGS BRASIL"/>
    <x v="0"/>
    <x v="149"/>
  </r>
  <r>
    <n v="567"/>
    <s v="Classificado plano Antigo"/>
    <m/>
    <s v="Email"/>
    <x v="2"/>
    <m/>
    <s v="Fornecedores"/>
    <s v="Quirografário"/>
    <x v="2"/>
    <x v="490"/>
    <x v="458"/>
    <s v="41 36630808"/>
    <n v="0"/>
    <s v="Rua Tenente Arantes Filho 91 Gavea 22451270 Rio de Janeiro Rio de Janeiro RJ BRASIL"/>
    <x v="0"/>
    <x v="150"/>
  </r>
  <r>
    <n v="603"/>
    <s v="Classificado plano Antigo"/>
    <m/>
    <s v="Email"/>
    <x v="2"/>
    <m/>
    <s v="Fornecedores"/>
    <s v="Quirografário"/>
    <x v="2"/>
    <x v="491"/>
    <x v="459"/>
    <s v="21 21396000"/>
    <n v="0"/>
    <s v="Av Dolores Alcaraz Caldas 90 8o andar Praia de Belas 90110180 Rio Grande do Sul Porto Alegre RS BRASIL"/>
    <x v="0"/>
    <x v="151"/>
  </r>
  <r>
    <n v="523"/>
    <s v="Classificado pela Meden"/>
    <m/>
    <m/>
    <x v="2"/>
    <m/>
    <s v="Fornecedores"/>
    <s v="Quirografário"/>
    <x v="2"/>
    <x v="492"/>
    <x v="460"/>
    <s v="21 2136-2392"/>
    <s v="camila.gullo@ribeirodaluz.com.br"/>
    <s v="Rua Do Humaita 275 6 e 7 Andar Humaita 22261-005 Rio de Janeiro Rio de Janeiro RJ BRASIL"/>
    <x v="0"/>
    <x v="152"/>
  </r>
  <r>
    <n v="590"/>
    <s v="Classificado plano Antigo"/>
    <m/>
    <s v="Email"/>
    <x v="2"/>
    <m/>
    <s v="Fornecedores"/>
    <s v="Quirografário"/>
    <x v="2"/>
    <x v="493"/>
    <x v="461"/>
    <s v="21 22201136"/>
    <n v="0"/>
    <s v="Rua Desembargador Jorge Fontana 80 Sala 1305 Belvedere 30320670 Minas Gerais Belo Horizonte MG BRASIL"/>
    <x v="0"/>
    <x v="153"/>
  </r>
  <r>
    <n v="79"/>
    <s v="Classificado pela Meden"/>
    <s v="Cliente recorrente"/>
    <m/>
    <x v="0"/>
    <m/>
    <s v="Fornecedores"/>
    <s v="Quirografário"/>
    <x v="2"/>
    <x v="494"/>
    <x v="462"/>
    <s v="11 37088500"/>
    <s v="ellen.nakashima@itaubba.com"/>
    <s v="Av Brigadeiro Faria Lima 3400 8o andar Itaim Bibi 04538-132 São Paulo Sao Paulo SP BRASIL"/>
    <x v="0"/>
    <x v="154"/>
  </r>
  <r>
    <n v="430"/>
    <s v="Classificado plano Antigo"/>
    <m/>
    <s v="Email"/>
    <x v="2"/>
    <m/>
    <s v="Fornecedores"/>
    <s v="Quirografário"/>
    <x v="2"/>
    <x v="495"/>
    <x v="463"/>
    <s v="21 26168770"/>
    <n v="0"/>
    <s v="Av Carlos Augusto Tinoco Garcia 1766 Sol y Mar 27940290 Rio de Janeiro Macae RJ BRASIL"/>
    <x v="0"/>
    <x v="155"/>
  </r>
  <r>
    <n v="107"/>
    <s v="Classificado plano Antigo"/>
    <m/>
    <m/>
    <x v="2"/>
    <m/>
    <s v="Fornecedores"/>
    <s v="Quirografário"/>
    <x v="2"/>
    <x v="496"/>
    <x v="464"/>
    <s v="21 2206-9229"/>
    <s v="jose.santana@br.bureauveritas.com"/>
    <s v="Rua Pc Pio X 12 Centro 20070-000 Rio de Janeiro Rio de Janeiro BRASIL"/>
    <x v="0"/>
    <x v="156"/>
  </r>
  <r>
    <n v="51"/>
    <s v="Classificado pela Meden"/>
    <s v="Cliente recorrente"/>
    <s v="Email"/>
    <x v="2"/>
    <m/>
    <s v="Fornecedores"/>
    <s v="Quirografário"/>
    <x v="2"/>
    <x v="497"/>
    <x v="465"/>
    <s v="21 27161101"/>
    <n v="0"/>
    <s v="Av Doutor Nilo Peçanha 81 Loja 1 Parque Santo Amaro 28030035 Rio de Janeiro Campos dos Goytacazes BRASIL"/>
    <x v="0"/>
    <x v="157"/>
  </r>
  <r>
    <n v="246"/>
    <s v="Classificado plano Antigo"/>
    <m/>
    <s v="Email"/>
    <x v="2"/>
    <m/>
    <s v="Fornecedores"/>
    <s v="Quirografário"/>
    <x v="2"/>
    <x v="498"/>
    <x v="466"/>
    <s v="21 39708900"/>
    <n v="0"/>
    <s v="Rua Wenceslau Prodo 181 Jardim Carvalho 83402125 Parana Colombo BRASIL"/>
    <x v="0"/>
    <x v="158"/>
  </r>
  <r>
    <n v="417"/>
    <s v="Classificado plano Antigo"/>
    <m/>
    <s v="Email"/>
    <x v="2"/>
    <m/>
    <s v="Fornecedores"/>
    <s v="Quirografário"/>
    <x v="2"/>
    <x v="499"/>
    <x v="467"/>
    <s v="21 32828080"/>
    <n v="0"/>
    <s v="Av Oscar Niemeyer 2000 Bloco 1 Sala 70 Santo Cristo 20220297 Rio de Janeiro Rio de Janeiro RJ BRASIL"/>
    <x v="0"/>
    <x v="159"/>
  </r>
  <r>
    <n v="627"/>
    <s v="Classificado plano Antigo"/>
    <m/>
    <s v="Email"/>
    <x v="2"/>
    <m/>
    <s v="Fornecedores"/>
    <s v="Quirografário"/>
    <x v="2"/>
    <x v="500"/>
    <x v="468"/>
    <s v="21 31944850"/>
    <n v="0"/>
    <s v="Rua Tenente Frederico Gustavo 55 Jacarepagua 21321170 Rio de Janeiro Rio de Janeiro RJ BRASIL"/>
    <x v="0"/>
    <x v="160"/>
  </r>
  <r>
    <n v="161"/>
    <s v="Classificado plano Antigo"/>
    <m/>
    <m/>
    <x v="0"/>
    <m/>
    <s v="Fornecedores"/>
    <s v="Quirografário"/>
    <x v="2"/>
    <x v="470"/>
    <x v="469"/>
    <s v="11 35136129"/>
    <s v="tributario@cushwake.com"/>
    <s v="Av Marcos Penteado de Ulhoa Rodrigues 939 8o andar Tambore 6460040 São Paulo Barueri BRASIL"/>
    <x v="0"/>
    <x v="161"/>
  </r>
  <r>
    <n v="283"/>
    <s v="Classificado plano Antigo"/>
    <m/>
    <m/>
    <x v="2"/>
    <m/>
    <s v="Fornecedores"/>
    <s v="Quirografário"/>
    <x v="2"/>
    <x v="501"/>
    <x v="470"/>
    <s v="31 3319-9931"/>
    <s v="fiscal@animaeducacao.com.br"/>
    <s v="Rua Albano Schmidt 3333 Sala NDE 2 Bloco Iririu 89227-753 Santa Catarina Joinville SC BRASIL"/>
    <x v="0"/>
    <x v="162"/>
  </r>
  <r>
    <n v="599"/>
    <s v="Classificado pela Meden"/>
    <s v="Cliente recorrente"/>
    <s v="Email"/>
    <x v="0"/>
    <m/>
    <s v="Fornecedores"/>
    <s v="Quirografário"/>
    <x v="2"/>
    <x v="502"/>
    <x v="471"/>
    <s v="41 30111502"/>
    <n v="0"/>
    <s v="Rua General Mario Tourinho 1805 13o andar Sala 1301 Campina do Siqueira 80740000 Parana Curitiba PR BRASIL"/>
    <x v="0"/>
    <x v="163"/>
  </r>
  <r>
    <n v="48"/>
    <s v="Classificado plano Antigo"/>
    <m/>
    <s v="Email"/>
    <x v="2"/>
    <m/>
    <s v="Fornecedores"/>
    <s v="Quirografário"/>
    <x v="2"/>
    <x v="503"/>
    <x v="472"/>
    <s v="27 31345361"/>
    <n v="0"/>
    <s v="Lrg Ibam 1 5o andar Botafogo 22271070 Rio de Janeiro Rio de Janeiro BRASIL"/>
    <x v="0"/>
    <x v="164"/>
  </r>
  <r>
    <n v="563"/>
    <s v="Classificado plano Antigo"/>
    <m/>
    <m/>
    <x v="2"/>
    <m/>
    <s v="Fornecedores"/>
    <s v="Quirografário"/>
    <x v="2"/>
    <x v="504"/>
    <x v="473"/>
    <s v="41 3320-2006"/>
    <s v="osmar@simepar.br"/>
    <s v="Rua Cel Francisco H dos Santos 210 Centro Pol Jardim das Americas 81530-900 Curitiba Curitiba PR BRASIL"/>
    <x v="0"/>
    <x v="165"/>
  </r>
  <r>
    <n v="195"/>
    <s v="Classificado plano Antigo"/>
    <m/>
    <s v="Email"/>
    <x v="2"/>
    <m/>
    <s v="Fornecedores"/>
    <s v="Quirografário"/>
    <x v="2"/>
    <x v="505"/>
    <x v="474"/>
    <s v="11 38621236"/>
    <n v="0"/>
    <s v="Rua Esp dos Ministerios Bloco P 5o andar Zona Civico Administrativa 70048900 Distrito Federal Brasilia BRASIL"/>
    <x v="0"/>
    <x v="166"/>
  </r>
  <r>
    <n v="651"/>
    <s v="Classificado pela Meden"/>
    <s v="Cliente recorrente"/>
    <m/>
    <x v="0"/>
    <m/>
    <s v="Fornecedores"/>
    <s v="Quirografário"/>
    <x v="2"/>
    <x v="183"/>
    <x v="154"/>
    <s v="21 21977677"/>
    <s v="jrribeiro@vradv.com.br"/>
    <s v="Pc Quinze de Novembro 20 Sala 1201 Centro 20010010 Rio de Janeiro Rio de Janeiro RJ BRASIL"/>
    <x v="0"/>
    <x v="167"/>
  </r>
  <r>
    <n v="295"/>
    <s v="Classificado plano Antigo"/>
    <m/>
    <s v="Email"/>
    <x v="0"/>
    <m/>
    <s v="Fornecedores"/>
    <s v="Quirografário"/>
    <x v="2"/>
    <x v="506"/>
    <x v="475"/>
    <s v="21 93220499"/>
    <n v="0"/>
    <s v="Rua Coronel Moreira 170 Centro 28200000 Rio de Janeiro São João da Barra BRASIL"/>
    <x v="0"/>
    <x v="168"/>
  </r>
  <r>
    <n v="423"/>
    <s v="Classificado plano Antigo"/>
    <m/>
    <m/>
    <x v="2"/>
    <m/>
    <s v="Fornecedores"/>
    <s v="Quirografário"/>
    <x v="2"/>
    <x v="507"/>
    <x v="476"/>
    <s v="21 25860001"/>
    <s v="sonia_azevedo@mitel.com"/>
    <s v="Av Das Americas Barra da Tijuca 22640100 Rio de Janeiro Rio de Janeiro RJ BRASIL"/>
    <x v="0"/>
    <x v="169"/>
  </r>
  <r>
    <n v="15"/>
    <s v="Classificado plano Antigo"/>
    <m/>
    <s v="Email"/>
    <x v="2"/>
    <m/>
    <s v="Fornecedores"/>
    <s v="Quirografário"/>
    <x v="2"/>
    <x v="508"/>
    <x v="477"/>
    <s v="22 27411669"/>
    <n v="0"/>
    <s v="Av Lauro Muller 116 Sala 901 E Botafogo 22290160 Rio de Janeiro Rio de Janeiro BRASIL"/>
    <x v="0"/>
    <x v="170"/>
  </r>
  <r>
    <n v="501"/>
    <s v="Classificado plano Antigo"/>
    <m/>
    <s v="Email"/>
    <x v="2"/>
    <m/>
    <s v="Fornecedores"/>
    <s v="Quirografário"/>
    <x v="2"/>
    <x v="509"/>
    <x v="478"/>
    <s v="21 25126005"/>
    <n v="0"/>
    <s v="Rod RJ 116 KM 47 Castalia 28680000 Rio de Janeiro Cachoeiras de Macacu RJ BRASIL"/>
    <x v="0"/>
    <x v="171"/>
  </r>
  <r>
    <n v="495"/>
    <s v="Classificado plano Antigo"/>
    <m/>
    <s v="Email"/>
    <x v="2"/>
    <m/>
    <s v="Fornecedores"/>
    <s v="Quirografário"/>
    <x v="2"/>
    <x v="510"/>
    <x v="479"/>
    <s v="22 27414675"/>
    <n v="0"/>
    <s v="Rua Henri Dunant 780 Edif Torre B 3o andar Santo Amaro 4709110 São Paulo São Paulo SP BRASIL"/>
    <x v="0"/>
    <x v="172"/>
  </r>
  <r>
    <n v="478"/>
    <s v="Classificado plano Antigo"/>
    <m/>
    <s v="Email;Telefone"/>
    <x v="2"/>
    <m/>
    <s v="Fornecedores"/>
    <s v="Quirografário"/>
    <x v="2"/>
    <x v="511"/>
    <x v="480"/>
    <s v="00 0000-0000"/>
    <n v="0"/>
    <s v="Av Leitao da Silva 1452 Loja 01 Santa Lucia 29056184 Espirito Santo Vitoria ES BRASIL"/>
    <x v="0"/>
    <x v="173"/>
  </r>
  <r>
    <n v="299"/>
    <s v="Classificado plano Antigo"/>
    <m/>
    <m/>
    <x v="0"/>
    <m/>
    <s v="Fornecedores"/>
    <s v="Quirografário"/>
    <x v="2"/>
    <x v="512"/>
    <x v="481"/>
    <s v="21 22330474"/>
    <s v="comercial.rj@informaker.com.br"/>
    <s v="Rua Candelaria S/N Centro 20091-020 Rio de Janeiro Rio de Janeiro BRASIL"/>
    <x v="0"/>
    <x v="174"/>
  </r>
  <r>
    <n v="367"/>
    <s v="Classificado plano Antigo"/>
    <m/>
    <s v="Email;Endereço;Telefone"/>
    <x v="0"/>
    <m/>
    <s v="Fornecedores"/>
    <s v="Quirografário"/>
    <x v="2"/>
    <x v="513"/>
    <x v="1"/>
    <s v=""/>
    <n v="0"/>
    <s v=""/>
    <x v="0"/>
    <x v="175"/>
  </r>
  <r>
    <n v="403"/>
    <s v="Classificado plano Antigo"/>
    <m/>
    <s v="Email;Telefone"/>
    <x v="2"/>
    <m/>
    <s v="Fornecedores"/>
    <s v="Quirografário"/>
    <x v="2"/>
    <x v="514"/>
    <x v="482"/>
    <s v="00 0000-0000"/>
    <n v="0"/>
    <s v="Rua Lauro Muller 445 Subsolo Botafogo 22290070 Rio de Janeiro Rio de Janeiro BRASIL"/>
    <x v="0"/>
    <x v="176"/>
  </r>
  <r>
    <n v="402"/>
    <s v="Classificado plano Antigo"/>
    <m/>
    <s v="Email;Telefone"/>
    <x v="0"/>
    <m/>
    <s v="Fornecedores"/>
    <s v="Quirografário"/>
    <x v="2"/>
    <x v="514"/>
    <x v="482"/>
    <s v="00 0000-0000"/>
    <n v="0"/>
    <s v="Rua Lauro Muller 445 Subsolo Botafogo 22290070 Rio de Janeiro Rio de Janeiro BRASIL"/>
    <x v="0"/>
    <x v="177"/>
  </r>
  <r>
    <n v="37"/>
    <s v="Classificado pela Meden"/>
    <s v="Cliente recorrente"/>
    <s v="Email"/>
    <x v="2"/>
    <m/>
    <s v="Fornecedores"/>
    <s v="Quirografário"/>
    <x v="2"/>
    <x v="515"/>
    <x v="483"/>
    <s v="11 3809-2121"/>
    <n v="0"/>
    <s v="Av Doutor Chucri Zaidan 296 17o e 18o Andar Vila Cordeiro 4583110 São Paulo São Paulo BRASIL"/>
    <x v="0"/>
    <x v="178"/>
  </r>
  <r>
    <n v="178"/>
    <s v="Classificado plano Antigo"/>
    <m/>
    <s v="Email"/>
    <x v="2"/>
    <m/>
    <s v="Fornecedores"/>
    <s v="Quirografário"/>
    <x v="2"/>
    <x v="516"/>
    <x v="484"/>
    <s v="21 21959200"/>
    <n v="0"/>
    <s v="Rua Rosa Orsi Dolçoquio 100 Cordeiros 88311720 Santa Catarina Itajaí BRASIL"/>
    <x v="0"/>
    <x v="179"/>
  </r>
  <r>
    <n v="251"/>
    <s v="Classificado plano Antigo"/>
    <m/>
    <m/>
    <x v="2"/>
    <m/>
    <s v="Fornecedores"/>
    <s v="Quirografário"/>
    <x v="2"/>
    <x v="517"/>
    <x v="485"/>
    <s v="21 21091661"/>
    <s v="fundacao@somosfec.org.br"/>
    <s v="Rua Miguel de Frias 123 Icarai 24220001 Niteroi Rio de Janeiro BRASIL"/>
    <x v="0"/>
    <x v="180"/>
  </r>
  <r>
    <n v="473"/>
    <s v="Classificado plano Antigo"/>
    <m/>
    <s v="Email"/>
    <x v="2"/>
    <m/>
    <s v="Fornecedores"/>
    <s v="Quirografário"/>
    <x v="2"/>
    <x v="518"/>
    <x v="486"/>
    <s v="11 46688900"/>
    <n v="0"/>
    <s v="Rua Lady Esteves da Conceição 800 Quadra Y Lote 22-A Novo Cavaleiro 27933420 Rio de Janeiro Macae RJ BRASIL"/>
    <x v="0"/>
    <x v="181"/>
  </r>
  <r>
    <n v="606"/>
    <s v="Classificado plano Antigo"/>
    <m/>
    <s v="Email"/>
    <x v="2"/>
    <m/>
    <s v="Fornecedores"/>
    <s v="Quirografário"/>
    <x v="2"/>
    <x v="519"/>
    <x v="487"/>
    <s v="21 33854342"/>
    <n v="0"/>
    <s v="Av Ayrton Senna 2200 Sala 101 Barra da Tijuca 22775003 Rio de Janeiro Rio de Janeiro RJ BRASIL"/>
    <x v="0"/>
    <x v="182"/>
  </r>
  <r>
    <n v="293"/>
    <s v="Classificado plano Antigo"/>
    <m/>
    <m/>
    <x v="2"/>
    <m/>
    <s v="Fornecedores"/>
    <s v="Quirografário"/>
    <x v="2"/>
    <x v="520"/>
    <x v="488"/>
    <s v="21 25858585"/>
    <s v="nuclefiscal@ictsirio.com"/>
    <s v="Rua General Gurjao 105 Caju 20931040 Rio de Janeiro Rio de Janeiro BRASIL"/>
    <x v="0"/>
    <x v="183"/>
  </r>
  <r>
    <n v="598"/>
    <s v="Classificado plano Antigo"/>
    <m/>
    <s v="Email"/>
    <x v="2"/>
    <m/>
    <s v="Fornecedores"/>
    <s v="Quirografário"/>
    <x v="2"/>
    <x v="521"/>
    <x v="489"/>
    <s v="21 2206-9243"/>
    <n v="0"/>
    <s v="Rua Africa 685 Galap 1 Tambore 06543-306 São Paulo Santana de Parnaiba SP BRASIL"/>
    <x v="0"/>
    <x v="184"/>
  </r>
  <r>
    <n v="236"/>
    <s v="Classificado plano Antigo"/>
    <m/>
    <s v="Email"/>
    <x v="2"/>
    <m/>
    <s v="Fornecedores"/>
    <s v="Quirografário"/>
    <x v="2"/>
    <x v="522"/>
    <x v="490"/>
    <s v="27 33288053"/>
    <n v="0"/>
    <s v="Rua Guaicurus 1195 Agua Branca 5033002 São Paulo São Paulo BRASIL"/>
    <x v="0"/>
    <x v="185"/>
  </r>
  <r>
    <n v="433"/>
    <s v="Classificado plano Antigo"/>
    <m/>
    <s v="Email"/>
    <x v="2"/>
    <m/>
    <s v="Fornecedores"/>
    <s v="Quirografário"/>
    <x v="2"/>
    <x v="523"/>
    <x v="491"/>
    <s v="13 321195000"/>
    <n v="0"/>
    <s v="Rua Quintada 86 Centro 20091005 Rio de Janeiro Rio de Janeiro RJ BRASIL"/>
    <x v="0"/>
    <x v="186"/>
  </r>
  <r>
    <n v="500"/>
    <s v="Classificado pela Meden"/>
    <s v="Cliente recorrente"/>
    <s v="Email;Telefone"/>
    <x v="2"/>
    <m/>
    <s v="Fornecedores"/>
    <s v="Quirografário"/>
    <x v="2"/>
    <x v="524"/>
    <x v="492"/>
    <s v=""/>
    <n v="0"/>
    <s v="BRASIL"/>
    <x v="0"/>
    <x v="187"/>
  </r>
  <r>
    <n v="166"/>
    <s v="Classificado pela Meden"/>
    <s v="Cliente recorrente"/>
    <m/>
    <x v="0"/>
    <m/>
    <s v="Fornecedores"/>
    <s v="Quirografário"/>
    <x v="2"/>
    <x v="525"/>
    <x v="493"/>
    <s v="21 9959-1875"/>
    <s v="maridaniella@gmail.com"/>
    <s v="Rua Frei Leandro 26 Apt 602 Lagoa 22470-210 Rio de Janeiro Rio de Janeiro RJ BRASIL"/>
    <x v="0"/>
    <x v="188"/>
  </r>
  <r>
    <n v="465"/>
    <s v="Classificado plano Antigo"/>
    <m/>
    <m/>
    <x v="2"/>
    <m/>
    <s v="Fornecedores"/>
    <s v="Quirografário"/>
    <x v="2"/>
    <x v="526"/>
    <x v="494"/>
    <s v="21 35062000"/>
    <s v="renato@orguel.com.br"/>
    <s v="Av Raja Gabaglia 3502 2o andar sala 201 Estoril 30494310 Belo Horizonte Belo Horizonte BH BRASIL"/>
    <x v="0"/>
    <x v="189"/>
  </r>
  <r>
    <n v="399"/>
    <s v="Classificado plano Antigo"/>
    <m/>
    <s v="Email"/>
    <x v="2"/>
    <m/>
    <s v="Fornecedores"/>
    <s v="Quirografário"/>
    <x v="2"/>
    <x v="527"/>
    <x v="495"/>
    <s v="21 22408275"/>
    <n v="0"/>
    <s v="Av BR 101 Norte KM 265 Planalto de Carapina 29162703 Espirito Santo Serra BRASIL"/>
    <x v="0"/>
    <x v="190"/>
  </r>
  <r>
    <n v="379"/>
    <s v="Classificado plano Antigo"/>
    <m/>
    <s v="Email"/>
    <x v="2"/>
    <m/>
    <s v="Fornecedores"/>
    <s v="Quirografário"/>
    <x v="2"/>
    <x v="528"/>
    <x v="496"/>
    <s v="21 22273386"/>
    <n v="0"/>
    <s v="Av Valentin Peres E Peres 15 Grussai 28200000 Rio de Janeiro São João da Barra BRASIL"/>
    <x v="0"/>
    <x v="191"/>
  </r>
  <r>
    <n v="70"/>
    <s v="Classificado plano Antigo"/>
    <m/>
    <m/>
    <x v="2"/>
    <m/>
    <s v="Fornecedores"/>
    <s v="Quirografário"/>
    <x v="2"/>
    <x v="529"/>
    <x v="497"/>
    <s v="21 2544-4758"/>
    <s v="dbarbosa@avipam.com.br"/>
    <s v="Av Rio Branco 251 B Centro 20040-009 Rio de Janeiro Rio de Janeiro BRASIL"/>
    <x v="0"/>
    <x v="192"/>
  </r>
  <r>
    <n v="65"/>
    <s v="Classificado plano Antigo"/>
    <m/>
    <s v="Email"/>
    <x v="2"/>
    <m/>
    <s v="Fornecedores"/>
    <s v="Quirografário"/>
    <x v="2"/>
    <x v="530"/>
    <x v="498"/>
    <s v="22 27413297"/>
    <n v="0"/>
    <s v="Av Dos Imigrantes 1770 Brasilia 89282685 Santa Catarina São Bento do Sul BRASIL"/>
    <x v="0"/>
    <x v="193"/>
  </r>
  <r>
    <n v="169"/>
    <s v="Classificado plano Antigo"/>
    <m/>
    <s v="Email"/>
    <x v="2"/>
    <m/>
    <s v="Fornecedores"/>
    <s v="Quirografário"/>
    <x v="2"/>
    <x v="531"/>
    <x v="499"/>
    <s v="21 30311500"/>
    <n v="0"/>
    <s v="Rua Alvaro Tamega 99 Centro 28035030 Rio de Janeiro Campos dos Goytacazes BRASIL"/>
    <x v="0"/>
    <x v="194"/>
  </r>
  <r>
    <n v="148"/>
    <s v="Classificado plano Antigo"/>
    <m/>
    <s v="Email"/>
    <x v="2"/>
    <m/>
    <s v="Fornecedores"/>
    <s v="Quirografário"/>
    <x v="2"/>
    <x v="532"/>
    <x v="500"/>
    <s v="22 27394005"/>
    <n v="0"/>
    <s v="Av Washington Luiz Lote 3374 Centro 24030250 Rio de Janeiro Niteroi BRASIL"/>
    <x v="0"/>
    <x v="195"/>
  </r>
  <r>
    <n v="91"/>
    <s v="Classificado plano Antigo"/>
    <m/>
    <m/>
    <x v="2"/>
    <m/>
    <s v="Fornecedores"/>
    <s v="Quirografário"/>
    <x v="2"/>
    <x v="533"/>
    <x v="501"/>
    <s v="19 34174700"/>
    <s v="falecom.amb.br@mxns.com"/>
    <s v="Rua Aujovil Martini 177 E 201 Dois Corregos 13420833 Piracicaba Sao Paulo BRASIL"/>
    <x v="0"/>
    <x v="196"/>
  </r>
  <r>
    <n v="646"/>
    <s v="Classificado plano Antigo"/>
    <m/>
    <m/>
    <x v="2"/>
    <m/>
    <s v="Fornecedores"/>
    <s v="Quirografário"/>
    <x v="2"/>
    <x v="534"/>
    <x v="502"/>
    <s v="11 4506-2800"/>
    <s v="info@verano.com.br"/>
    <s v="Rua Sud Menucci 309 Vila Mariana 04017-080 São Paulo São Paulo SP BRASIL"/>
    <x v="0"/>
    <x v="197"/>
  </r>
  <r>
    <n v="483"/>
    <s v="Classificado pela Meden"/>
    <m/>
    <m/>
    <x v="0"/>
    <m/>
    <s v="Fornecedores"/>
    <s v="Quirografário"/>
    <x v="2"/>
    <x v="535"/>
    <x v="503"/>
    <s v="21 4501-5000"/>
    <s v="rbraga@pinheiroguimaraes.com.br"/>
    <s v="Av Rio Branco S/N Centro 20040-007 Rio de Janeiro Rio de Janeiro RJ BRASIL"/>
    <x v="0"/>
    <x v="198"/>
  </r>
  <r>
    <n v="369"/>
    <s v="Classificado plano Antigo"/>
    <s v="Cliente recorrente"/>
    <s v="Email;Telefone"/>
    <x v="2"/>
    <m/>
    <s v="Fornecedores"/>
    <s v="Quirografário"/>
    <x v="2"/>
    <x v="536"/>
    <x v="504"/>
    <s v="00 0000-0000"/>
    <n v="0"/>
    <s v="Av Das Americas 679 Loja C Barra da Tijuca 22631000 Rio de Janeiro Rio de Janeiro BRASIL"/>
    <x v="0"/>
    <x v="199"/>
  </r>
  <r>
    <n v="144"/>
    <s v="Classificado plano Antigo"/>
    <m/>
    <s v="Email"/>
    <x v="0"/>
    <m/>
    <s v="Fornecedores"/>
    <s v="Quirografário"/>
    <x v="2"/>
    <x v="537"/>
    <x v="505"/>
    <s v="21 35267824"/>
    <n v="0"/>
    <s v="Rua Tereza Guimaraes 144 Botafogo 22280050 Rio de Janeiro Rio de Janeiro BRASIL"/>
    <x v="0"/>
    <x v="200"/>
  </r>
  <r>
    <n v="628"/>
    <s v="Classificado plano Antigo"/>
    <m/>
    <s v="Email"/>
    <x v="2"/>
    <m/>
    <s v="Fornecedores"/>
    <s v="Quirografário"/>
    <x v="2"/>
    <x v="538"/>
    <x v="506"/>
    <s v="21 34521800"/>
    <n v="0"/>
    <s v="Av Dos Jesuitas 415 Imbetiba 27913182 Rio de Janeiro Macae RJ BRASIL"/>
    <x v="0"/>
    <x v="201"/>
  </r>
  <r>
    <n v="22"/>
    <s v="Classificado plano Antigo"/>
    <m/>
    <m/>
    <x v="2"/>
    <m/>
    <s v="Fornecedores"/>
    <s v="Quirografário"/>
    <x v="2"/>
    <x v="539"/>
    <x v="507"/>
    <s v="11 25954202"/>
    <s v="absqebrasil@abs-qe.com"/>
    <s v="Al Araguaia 2044 Bloco 1 Conj 1203,1204 e 1205 Alphaville Industrial 6455000 São Paulo Barueri BRASIL"/>
    <x v="0"/>
    <x v="202"/>
  </r>
  <r>
    <n v="448"/>
    <s v="Classificado plano Antigo"/>
    <m/>
    <s v="Email"/>
    <x v="2"/>
    <m/>
    <s v="Fornecedores"/>
    <s v="Quirografário"/>
    <x v="2"/>
    <x v="540"/>
    <x v="508"/>
    <s v="11 47891360"/>
    <n v="0"/>
    <s v="Rua Teofilo Otoni 82 Sala 2101 Centro 20090070 Rio de Janeiro Rio de Janeiro RJ BRASIL"/>
    <x v="0"/>
    <x v="203"/>
  </r>
  <r>
    <n v="99"/>
    <s v="Classificado plano Antigo"/>
    <m/>
    <s v="Email"/>
    <x v="2"/>
    <m/>
    <s v="Fornecedores"/>
    <s v="Quirografário"/>
    <x v="2"/>
    <x v="164"/>
    <x v="135"/>
    <s v="11 69477041"/>
    <n v="0"/>
    <s v="Av Pirelli 1100 Bloco A Jardim Eden 18103085 São Paulo Sorocaba BRASIL"/>
    <x v="0"/>
    <x v="204"/>
  </r>
  <r>
    <n v="619"/>
    <s v="Classificado plano Antigo"/>
    <m/>
    <m/>
    <x v="2"/>
    <m/>
    <s v="Fornecedores"/>
    <s v="Quirografário"/>
    <x v="2"/>
    <x v="453"/>
    <x v="421"/>
    <s v="11 40040015"/>
    <s v="fiscal@totvs.com.br"/>
    <s v="Av Braz Leme 1000 Bloco A 3o andar Casa Verde 2511000 São Paulo São Paulo SP BRASIL"/>
    <x v="0"/>
    <x v="205"/>
  </r>
  <r>
    <n v="212"/>
    <s v="Classificado plano Antigo"/>
    <m/>
    <m/>
    <x v="2"/>
    <m/>
    <s v="Fornecedores"/>
    <s v="Quirografário"/>
    <x v="2"/>
    <x v="541"/>
    <x v="509"/>
    <s v="11 25736423"/>
    <s v="diego.medeiros@br.ey.com"/>
    <s v="Pr Botafogo 370 Dep 2 ao 13 Pav Sal 101c Botafogo 22250040 Rio de Janeiro Rio de Janeiro BRASIL"/>
    <x v="0"/>
    <x v="206"/>
  </r>
  <r>
    <n v="658"/>
    <s v="Classificado plano Antigo"/>
    <m/>
    <m/>
    <x v="2"/>
    <m/>
    <s v="Fornecedores"/>
    <s v="Quirografário"/>
    <x v="2"/>
    <x v="542"/>
    <x v="510"/>
    <s v="21 2424-4237"/>
    <s v="david.silva@deltasys.com.br"/>
    <s v="Estrada Engenho d'agua 1330 Anil 22765-240 Rio de Janeiro Rio de Janeiro RJ BRASIL"/>
    <x v="0"/>
    <x v="207"/>
  </r>
  <r>
    <n v="250"/>
    <s v="Classificado plano Antigo"/>
    <s v="Cliente recorrente"/>
    <m/>
    <x v="0"/>
    <m/>
    <s v="Fornecedores"/>
    <s v="Quirografário"/>
    <x v="2"/>
    <x v="543"/>
    <x v="511"/>
    <s v="21 22341666"/>
    <s v="eliastawil@fulltimecopiadoras.com.br"/>
    <s v="Rua Marques de Leão 29 Engenho Novo 20780140 Rio de Janeiro Rio de Janeiro BRASIL"/>
    <x v="0"/>
    <x v="208"/>
  </r>
  <r>
    <n v="104"/>
    <s v="Classificado plano Antigo"/>
    <m/>
    <m/>
    <x v="2"/>
    <m/>
    <s v="Fornecedores"/>
    <s v="Quirografário"/>
    <x v="2"/>
    <x v="544"/>
    <x v="512"/>
    <s v="11 21267000"/>
    <s v="documentacaobrq@brq.com"/>
    <s v="Av Ipanema 165 Conj 1505,1506 e 1507 Dezoito do Forte Empresarial 6472002 São Paulo Barueri BRASIL"/>
    <x v="0"/>
    <x v="209"/>
  </r>
  <r>
    <n v="515"/>
    <s v="Classificado pela Meden"/>
    <s v="Cliente recorrente"/>
    <s v="Email"/>
    <x v="0"/>
    <m/>
    <s v="Fornecedores"/>
    <s v="Quirografário"/>
    <x v="2"/>
    <x v="545"/>
    <x v="513"/>
    <s v="21 22632204"/>
    <n v="0"/>
    <s v="Rua Dias Ferreira 190 Sala 401 Leblon 22431050 Rio de Janeiro Rio de Janeiro RJ BRASIL"/>
    <x v="0"/>
    <x v="210"/>
  </r>
  <r>
    <n v="315"/>
    <s v="Classificado plano Antigo"/>
    <m/>
    <m/>
    <x v="2"/>
    <m/>
    <s v="Fornecedores"/>
    <s v="Quirografário"/>
    <x v="2"/>
    <x v="546"/>
    <x v="514"/>
    <s v="51 3042-1471"/>
    <s v="atendimento@klassmatt.com"/>
    <s v="Rua Gomes de Freitas 350 Jardim Itu Sabara 91380-000 Porto Alegre Porto Alegre RS BRASIL"/>
    <x v="0"/>
    <x v="211"/>
  </r>
  <r>
    <n v="447"/>
    <s v="Classificado pela Meden"/>
    <s v="Cliente recorrente"/>
    <s v="Email"/>
    <x v="2"/>
    <m/>
    <s v="Fornecedores"/>
    <s v="Quirografário"/>
    <x v="2"/>
    <x v="547"/>
    <x v="515"/>
    <s v="22 98163279"/>
    <n v="0"/>
    <s v="Rua Maria da Gloria 26 Ramos 21031091 Rio de Janeiro Rio de Janeiro RJ BRASIL"/>
    <x v="0"/>
    <x v="212"/>
  </r>
  <r>
    <n v="42"/>
    <s v="Classificado plano Antigo"/>
    <m/>
    <s v="Email"/>
    <x v="2"/>
    <m/>
    <s v="Fornecedores"/>
    <s v="Quirografário"/>
    <x v="2"/>
    <x v="548"/>
    <x v="516"/>
    <s v="11 49915000"/>
    <n v="0"/>
    <s v="Av Papa João Paulo l 5831 Residencial Parque Cumbica 7174005 São Paulo Guarulhos BRASIL"/>
    <x v="0"/>
    <x v="213"/>
  </r>
  <r>
    <n v="352"/>
    <s v="Classificado plano Antigo"/>
    <m/>
    <s v="Email"/>
    <x v="2"/>
    <m/>
    <s v="Fornecedores"/>
    <s v="Quirografário"/>
    <x v="2"/>
    <x v="549"/>
    <x v="517"/>
    <s v="11 35945900"/>
    <n v="0"/>
    <s v="Av Ana Costa 291 Terreo Gonzaga 11060917 São Paulo Santos BRASIL"/>
    <x v="0"/>
    <x v="214"/>
  </r>
  <r>
    <n v="235"/>
    <s v="Classificado pela Meden"/>
    <s v="Cliente recorrente"/>
    <s v="Email"/>
    <x v="2"/>
    <m/>
    <s v="Fornecedores"/>
    <s v="Quirografário"/>
    <x v="2"/>
    <x v="550"/>
    <x v="518"/>
    <s v="11 47809898"/>
    <n v="0"/>
    <s v="Rua Aracaju 225 Edi 15o andar Higienopolis 1240030 São Paulo São Paulo BRASIL"/>
    <x v="0"/>
    <x v="215"/>
  </r>
  <r>
    <n v="654"/>
    <s v="Classificado plano Antigo"/>
    <m/>
    <s v="Email"/>
    <x v="0"/>
    <m/>
    <s v="Fornecedores"/>
    <s v="Quirografário"/>
    <x v="2"/>
    <x v="551"/>
    <x v="519"/>
    <s v="11 34304532"/>
    <n v="0"/>
    <s v="Rua Carmine Gaeta 80 Vo Guilherme 2060100 São Paulo São Paulo SP BRASIL"/>
    <x v="0"/>
    <x v="216"/>
  </r>
  <r>
    <n v="55"/>
    <s v="Classificado plano Antigo"/>
    <m/>
    <m/>
    <x v="2"/>
    <m/>
    <s v="Fornecedores"/>
    <s v="Quirografário"/>
    <x v="2"/>
    <x v="552"/>
    <x v="520"/>
    <s v="11 3058-4511"/>
    <s v="suelen.proenca@aon.com"/>
    <s v="Rua São Bento 18 Sal 1401 e 1402 Parte A Centro 20090-010 Rio de Janeiro Rio de Janeiro RJ BRASIL"/>
    <x v="0"/>
    <x v="217"/>
  </r>
  <r>
    <n v="441"/>
    <s v="Classificado plano Antigo"/>
    <m/>
    <s v="Email"/>
    <x v="2"/>
    <m/>
    <s v="Fornecedores"/>
    <s v="Quirografário"/>
    <x v="2"/>
    <x v="553"/>
    <x v="521"/>
    <s v="22 98727167"/>
    <n v="0"/>
    <s v="Rua Marcos Coelho Neto 179 Estrela d'Alva 30570610 Minas Gerais Belo Horizonte MG BRASIL"/>
    <x v="0"/>
    <x v="218"/>
  </r>
  <r>
    <n v="425"/>
    <s v="Classificado plano Antigo"/>
    <m/>
    <s v="Email"/>
    <x v="0"/>
    <m/>
    <s v="Fornecedores"/>
    <s v="Quirografário"/>
    <x v="2"/>
    <x v="554"/>
    <x v="522"/>
    <s v="11 30456373"/>
    <n v="0"/>
    <s v="Rua Barao de Capanema 18 Bangu 21820080 Rio de Janeiro Rio de Janeiro RJ BRASIL"/>
    <x v="0"/>
    <x v="219"/>
  </r>
  <r>
    <n v="106"/>
    <s v="Classificado plano Antigo"/>
    <m/>
    <m/>
    <x v="2"/>
    <m/>
    <s v="Fornecedores"/>
    <s v="Quirografário"/>
    <x v="2"/>
    <x v="555"/>
    <x v="523"/>
    <s v="11 2090-3300"/>
    <s v="nfse.bunzl@protcap.com.br"/>
    <s v="Av Pastor Martin Luther King Jr 126 Bloco 9 Torre 200 Sala 625 e 626 Del Castilho 20765000 Rio de Janeiro Rio de Janeiro BRASIL"/>
    <x v="0"/>
    <x v="220"/>
  </r>
  <r>
    <n v="318"/>
    <s v="Classificado plano Antigo"/>
    <m/>
    <m/>
    <x v="2"/>
    <m/>
    <s v="Fornecedores"/>
    <s v="Quirografário"/>
    <x v="2"/>
    <x v="556"/>
    <x v="524"/>
    <s v="11 3046-7878"/>
    <s v="integracao@integracao.com.br"/>
    <s v="Rua Manuel Guedes 504 Andar Terreo Jardim Europa 04536-070 São Paulo São Paulo SP BRASIL"/>
    <x v="0"/>
    <x v="221"/>
  </r>
  <r>
    <n v="202"/>
    <s v="Classificado plano Antigo"/>
    <m/>
    <s v="Email"/>
    <x v="2"/>
    <m/>
    <s v="Fornecedores"/>
    <s v="Quirografário"/>
    <x v="2"/>
    <x v="557"/>
    <x v="525"/>
    <s v="21 25254909"/>
    <n v="0"/>
    <s v="Rod Amaral Peixoto BR 101 - Km 83 Zona rural - Ibitioca 28120000 Rio de Janeiro Campos dos Goytacazes BRASIL"/>
    <x v="0"/>
    <x v="222"/>
  </r>
  <r>
    <n v="317"/>
    <s v="Classificado plano Antigo"/>
    <m/>
    <m/>
    <x v="0"/>
    <m/>
    <s v="Fornecedores"/>
    <s v="Quirografário"/>
    <x v="2"/>
    <x v="556"/>
    <x v="526"/>
    <s v="11 30467878"/>
    <s v="integracao@integracao.com.br"/>
    <s v="Rua Manuel Guedes 504 Andar Terreo Jardim Europa 4536070 São Paulo Sao Paulo BRASIL"/>
    <x v="0"/>
    <x v="223"/>
  </r>
  <r>
    <n v="666"/>
    <s v="Classificado plano Antigo"/>
    <m/>
    <s v="Email"/>
    <x v="2"/>
    <m/>
    <s v="Fornecedores"/>
    <s v="Quirografário"/>
    <x v="2"/>
    <x v="558"/>
    <x v="527"/>
    <s v="22 27659266"/>
    <n v="0"/>
    <s v="Rua Das Perobas 266 Coqueiral 29199117 Espirito Santo Aracruz ES BRASIL"/>
    <x v="0"/>
    <x v="224"/>
  </r>
  <r>
    <n v="314"/>
    <s v="Classificado plano Antigo"/>
    <m/>
    <m/>
    <x v="0"/>
    <m/>
    <s v="Fornecedores"/>
    <s v="Quirografário"/>
    <x v="2"/>
    <x v="546"/>
    <x v="528"/>
    <s v="51 30421471"/>
    <s v="atendimento@klassmatt.com"/>
    <s v="Rua Gomes de Freitas 350 Jardim Itu Sabara 91380000 Porto Alegre Porto Alegre BRASIL"/>
    <x v="0"/>
    <x v="225"/>
  </r>
  <r>
    <n v="592"/>
    <s v="Classificado pela Meden"/>
    <s v="Cliente recorrente"/>
    <s v="Email;Telefone"/>
    <x v="2"/>
    <m/>
    <s v="Fornecedores"/>
    <s v="Quirografário"/>
    <x v="2"/>
    <x v="559"/>
    <x v="529"/>
    <s v="00 0000-0000"/>
    <n v="0"/>
    <s v="Av Nossa Senhora dos Navegantes 451 Salas 1702,1703 e 1704 Enseada do Sua 29050-335 Espirito Santo Vitoria ES BRASIL"/>
    <x v="0"/>
    <x v="226"/>
  </r>
  <r>
    <n v="273"/>
    <s v="Classificado pela Meden"/>
    <s v="Cliente recorrente"/>
    <s v="Email"/>
    <x v="0"/>
    <m/>
    <s v="Fornecedores"/>
    <s v="Quirografário"/>
    <x v="2"/>
    <x v="560"/>
    <x v="530"/>
    <s v="48 3025-2242"/>
    <n v="0"/>
    <s v="Rua Emilio Blum 131 Centro 88020-010 Santa Catarina Florianopolis SC BRASIL"/>
    <x v="0"/>
    <x v="227"/>
  </r>
  <r>
    <n v="512"/>
    <s v="Classificado plano Antigo"/>
    <m/>
    <s v="Email;Telefone"/>
    <x v="5"/>
    <m/>
    <s v="Fornecedores"/>
    <s v="Quirografário"/>
    <x v="2"/>
    <x v="561"/>
    <x v="531"/>
    <s v="00 0000-0000"/>
    <n v="0"/>
    <s v="Rua Senador Alencar 157 São Cristovao 20921430 Rio de Janeiro Rio de Janeiro RJ BRASIL"/>
    <x v="0"/>
    <x v="228"/>
  </r>
  <r>
    <n v="21"/>
    <s v="Classificado plano Antigo"/>
    <m/>
    <m/>
    <x v="0"/>
    <m/>
    <s v="Fornecedores"/>
    <s v="Quirografário"/>
    <x v="2"/>
    <x v="562"/>
    <x v="532"/>
    <s v="11 24552005"/>
    <s v="elan@aberje.com.br"/>
    <s v="Rua Amalia de Noronha 151 6o andar Conj 601 Pinheiros 05410-010 São Paulo Sao Paulo BRASIL"/>
    <x v="0"/>
    <x v="229"/>
  </r>
  <r>
    <n v="50"/>
    <s v="Classificado pela Meden"/>
    <s v="Cliente recorrente"/>
    <s v="Email"/>
    <x v="2"/>
    <m/>
    <s v="Fornecedores"/>
    <s v="Quirografário"/>
    <x v="2"/>
    <x v="563"/>
    <x v="533"/>
    <s v="21 34959332"/>
    <n v="0"/>
    <s v="Rua Capitao Otavio Machado Chacara Santo Antonio 4718001 São Paulo São Paulo BRASIL"/>
    <x v="0"/>
    <x v="230"/>
  </r>
  <r>
    <n v="86"/>
    <s v="Classificado pela Meden"/>
    <s v="Cliente recorrente"/>
    <m/>
    <x v="2"/>
    <m/>
    <s v="Fornecedores"/>
    <s v="Quirografário"/>
    <x v="2"/>
    <x v="564"/>
    <x v="534"/>
    <s v="22 2724-2982"/>
    <s v="contato@mrconsultoriarj.com.br"/>
    <s v="Estrada RJ 240 S/N KM 105 5 Distrito 28200-000 Rio de Janeiro São João da Barra RJ BRASIL"/>
    <x v="0"/>
    <x v="231"/>
  </r>
  <r>
    <n v="38"/>
    <s v="Classificado plano Antigo"/>
    <m/>
    <s v="Email;Telefone"/>
    <x v="2"/>
    <m/>
    <s v="Fornecedores"/>
    <s v="Quirografário"/>
    <x v="2"/>
    <x v="565"/>
    <x v="535"/>
    <s v="00 0000-000"/>
    <n v="0"/>
    <s v="Av Pres Antonio Carlos 375 Sala 507 Centro 20020010 Rio de Janeiro Rio de Janeiro BRASIL"/>
    <x v="0"/>
    <x v="232"/>
  </r>
  <r>
    <n v="243"/>
    <s v="Classificado plano Antigo"/>
    <m/>
    <m/>
    <x v="2"/>
    <m/>
    <s v="Fornecedores"/>
    <s v="Quirografário"/>
    <x v="2"/>
    <x v="566"/>
    <x v="536"/>
    <s v="21 2671-5011"/>
    <s v="janssen@flaviense.com.br"/>
    <s v="Rua Frei Caneca 139 Frente Jardim Gramacho 25056-070 Rio de Janeiro Duque de Caxias RJ BRASIL"/>
    <x v="0"/>
    <x v="233"/>
  </r>
  <r>
    <n v="594"/>
    <s v="Classificado plano Antigo"/>
    <m/>
    <s v="Email"/>
    <x v="2"/>
    <m/>
    <s v="Fornecedores"/>
    <s v="Quirografário"/>
    <x v="2"/>
    <x v="567"/>
    <x v="537"/>
    <s v="21 24282327"/>
    <n v="0"/>
    <s v="Rua Florentino de Souza Maciel 61 Parque Aurora 28025520 Rio de Janeiro Campos dos Goytacazes RJ BRASIL"/>
    <x v="0"/>
    <x v="234"/>
  </r>
  <r>
    <n v="3"/>
    <s v="Classificado pela Meden"/>
    <s v="Cliente recorrente"/>
    <s v="Email"/>
    <x v="1"/>
    <m/>
    <s v="Fornecedores"/>
    <s v="Quirografário"/>
    <x v="2"/>
    <x v="568"/>
    <x v="538"/>
    <s v="21 9959-1875"/>
    <n v="0"/>
    <s v="Rua Frei Leandro 26 Apto 602 Lagoa 22470210 Rio de Janeiro Rio de Janeiro BRASIL"/>
    <x v="0"/>
    <x v="235"/>
  </r>
  <r>
    <n v="582"/>
    <s v="Classificado plano Antigo"/>
    <m/>
    <m/>
    <x v="0"/>
    <m/>
    <s v="Fornecedores"/>
    <s v="Quirografário"/>
    <x v="2"/>
    <x v="569"/>
    <x v="539"/>
    <s v="21 25035700"/>
    <s v="nfe@sprink.com.br"/>
    <s v="Rua Haddock Lobo 72 Sala 207,209,601,602,701 Estacio 20260132 Rio de Janeiro Rio de Janeiro RJ BRASIL"/>
    <x v="0"/>
    <x v="236"/>
  </r>
  <r>
    <n v="513"/>
    <s v="Classificado pela Meden"/>
    <s v="Cliente recorrente"/>
    <s v="Email;Endereço"/>
    <x v="5"/>
    <m/>
    <s v="Fornecedores"/>
    <s v="Quirografário"/>
    <x v="2"/>
    <x v="570"/>
    <x v="540"/>
    <s v="22 99825652"/>
    <n v="0"/>
    <s v="x x x x x x x x BRASIL"/>
    <x v="0"/>
    <x v="237"/>
  </r>
  <r>
    <n v="54"/>
    <s v="Classificado plano Antigo"/>
    <m/>
    <m/>
    <x v="0"/>
    <m/>
    <s v="Fornecedores"/>
    <s v="Quirografário"/>
    <x v="2"/>
    <x v="552"/>
    <x v="541"/>
    <s v="11 30584511"/>
    <s v="br_fiscal@aon.com.br"/>
    <s v="Rua São Bento 18 Sala 1401 e 1402 Centro 20090010 Rio de Janeiro Rio de Janeiro BRASIL"/>
    <x v="0"/>
    <x v="238"/>
  </r>
  <r>
    <n v="595"/>
    <s v="Classificado plano Antigo"/>
    <m/>
    <m/>
    <x v="2"/>
    <m/>
    <s v="Fornecedores"/>
    <s v="Quirografário"/>
    <x v="2"/>
    <x v="571"/>
    <x v="542"/>
    <s v="22 99462938"/>
    <s v="gutogomes.tech21@gmail.com"/>
    <s v="Rua Joaquim Thomaz de Aquino Filho 216 Sala 03 parte Pavmto2 Centro 28200000 São João da Barra Rio de Janeiro SB BRASIL"/>
    <x v="0"/>
    <x v="239"/>
  </r>
  <r>
    <n v="298"/>
    <s v="Classificado plano Antigo"/>
    <m/>
    <m/>
    <x v="2"/>
    <m/>
    <s v="Fornecedores"/>
    <s v="Quirografário"/>
    <x v="2"/>
    <x v="572"/>
    <x v="543"/>
    <s v="21 2122-8836"/>
    <s v="controladoria@infnet.edu.br"/>
    <s v="Rua São José 90 Slj Andar 2 Sala 401 Centro 20010-020 Rio de Janeiro Rio de Janeiro RJ BRASIL"/>
    <x v="0"/>
    <x v="240"/>
  </r>
  <r>
    <n v="593"/>
    <s v="Classificado plano Antigo"/>
    <m/>
    <s v="Email"/>
    <x v="0"/>
    <m/>
    <s v="Fornecedores"/>
    <s v="Quirografário"/>
    <x v="2"/>
    <x v="567"/>
    <x v="537"/>
    <s v="21 24282327"/>
    <n v="0"/>
    <s v="Rua Florentino de Souza Maciel 61 Parque Aurora 28025520 Rio de Janeiro Campos dos Goytacazes RJ BRASIL"/>
    <x v="0"/>
    <x v="241"/>
  </r>
  <r>
    <n v="325"/>
    <s v="Classificado plano Antigo"/>
    <m/>
    <s v="Email"/>
    <x v="2"/>
    <m/>
    <s v="Fornecedores"/>
    <s v="Quirografário"/>
    <x v="2"/>
    <x v="573"/>
    <x v="544"/>
    <s v="22 21057330"/>
    <n v="0"/>
    <s v="Rua Marechal Floriano 132 Centro 28010166 Rio de Janeiro Campos dos Goytacazes BRASIL"/>
    <x v="0"/>
    <x v="242"/>
  </r>
  <r>
    <n v="328"/>
    <s v="Classificado plano Antigo"/>
    <m/>
    <m/>
    <x v="0"/>
    <m/>
    <s v="Fornecedores"/>
    <s v="Quirografário"/>
    <x v="2"/>
    <x v="574"/>
    <x v="545"/>
    <s v="11 56985300"/>
    <s v="johnricard@johnrichard.com.br"/>
    <s v="Rua Sion 66 Socorro 4774040 São Paulo São Paulo BRASIL"/>
    <x v="0"/>
    <x v="243"/>
  </r>
  <r>
    <n v="416"/>
    <s v="Classificado plano Antigo"/>
    <s v="EIRELI"/>
    <s v="Email"/>
    <x v="0"/>
    <m/>
    <s v="Fornecedores"/>
    <s v="Quirografário"/>
    <x v="2"/>
    <x v="575"/>
    <x v="546"/>
    <s v="11 32844511"/>
    <n v="0"/>
    <s v="Rua Marituba 34 Chacara Monte Alegre 04645-020 São Paulo Sao Paulo SP BRASIL"/>
    <x v="0"/>
    <x v="244"/>
  </r>
  <r>
    <n v="387"/>
    <s v="Classificado plano Antigo"/>
    <m/>
    <s v="Email"/>
    <x v="0"/>
    <m/>
    <s v="Fornecedores"/>
    <s v="Quirografário"/>
    <x v="2"/>
    <x v="576"/>
    <x v="547"/>
    <s v="24 22316491"/>
    <n v="0"/>
    <s v="Rua Afranio Melo Franco 333 Sala 301 Quintandinha 25651000 Rio de Janeiro Petropolis BRASIL"/>
    <x v="0"/>
    <x v="245"/>
  </r>
  <r>
    <n v="33"/>
    <s v="Classificado plano Antigo"/>
    <m/>
    <m/>
    <x v="2"/>
    <m/>
    <s v="Fornecedores"/>
    <s v="Quirografário"/>
    <x v="2"/>
    <x v="577"/>
    <x v="548"/>
    <s v="21 4063-9157"/>
    <s v="paulo.kleinberger@affero.com.br"/>
    <s v="Rua Bambina S/N Botafogo 22251-050 Rio de Janeiro Rio de Janeiro RJ BRASIL"/>
    <x v="0"/>
    <x v="246"/>
  </r>
  <r>
    <n v="164"/>
    <s v="Classificado pela Meden"/>
    <m/>
    <m/>
    <x v="2"/>
    <m/>
    <s v="Fornecedores"/>
    <s v="Quirografário"/>
    <x v="2"/>
    <x v="578"/>
    <x v="549"/>
    <s v="21 3507-6903"/>
    <s v="deiseapn@uol.com.br"/>
    <s v="Rua Jorge Emilio Fontenelle 450 Bl 2 3o andar Recreio dos Bandeirantes 22790-147 Rio de Janeiro Rio de Janeiro RJ BRASIL"/>
    <x v="0"/>
    <x v="247"/>
  </r>
  <r>
    <n v="126"/>
    <s v="Classificado plano Antigo"/>
    <m/>
    <m/>
    <x v="0"/>
    <m/>
    <s v="Fornecedores"/>
    <s v="Quirografário"/>
    <x v="2"/>
    <x v="579"/>
    <x v="550"/>
    <s v="21 3043-9800"/>
    <s v="g.macedo@unidadepreventiva.com.br"/>
    <s v="Av Das Americas 6205 Sala 301 Barra da Tijuca 22793-080 Rio de Janeiro Rio de Janeiro BRASIL"/>
    <x v="0"/>
    <x v="248"/>
  </r>
  <r>
    <n v="47"/>
    <s v="Classificado plano Antigo"/>
    <m/>
    <s v="Email"/>
    <x v="2"/>
    <m/>
    <s v="Fornecedores"/>
    <s v="Quirografário"/>
    <x v="2"/>
    <x v="580"/>
    <x v="551"/>
    <s v="31 38215819"/>
    <n v="0"/>
    <s v="Av Das Americas 4200 Bloco 07 Sala 213 Barra da Tijuca 22640907 Rio de Janeiro Rio de Janeiro BRASIL"/>
    <x v="0"/>
    <x v="249"/>
  </r>
  <r>
    <n v="280"/>
    <s v="Classificado plano Antigo"/>
    <m/>
    <s v="Email;Telefone"/>
    <x v="2"/>
    <m/>
    <s v="Fornecedores"/>
    <s v="Quirografário"/>
    <x v="2"/>
    <x v="581"/>
    <x v="552"/>
    <s v="00 0000-0000"/>
    <n v="0"/>
    <s v="Rua Abilio Fernandes Bandeira 188 Quadra 3 Lote 004A 27933440 Rio de Janeiro Macae BRASIL"/>
    <x v="0"/>
    <x v="250"/>
  </r>
  <r>
    <n v="645"/>
    <s v="Classificado plano Antigo"/>
    <m/>
    <s v="Email"/>
    <x v="2"/>
    <m/>
    <s v="Fornecedores"/>
    <s v="Quirografário"/>
    <x v="2"/>
    <x v="582"/>
    <x v="553"/>
    <s v="14 21066600"/>
    <n v="0"/>
    <s v="Av Brasil 15295 Vigario Geral 21241051 Rio de Janeiro Rio de Janeiro RJ BRASIL"/>
    <x v="0"/>
    <x v="251"/>
  </r>
  <r>
    <n v="470"/>
    <s v="Classificado plano Antigo"/>
    <m/>
    <m/>
    <x v="0"/>
    <m/>
    <s v="Fornecedores"/>
    <s v="Quirografário"/>
    <x v="2"/>
    <x v="583"/>
    <x v="554"/>
    <s v="11 2225-0656"/>
    <s v="atendimento@ferraricontabil.com.br"/>
    <s v="Rua Henrique Neves Lefevre 205 Jardim Petropolis 04637-000 São Paulo São Paulo SP BRASIL"/>
    <x v="0"/>
    <x v="252"/>
  </r>
  <r>
    <n v="182"/>
    <s v="Classificado pela Meden"/>
    <m/>
    <s v="Email"/>
    <x v="2"/>
    <m/>
    <s v="Fornecedores"/>
    <s v="Quirografário"/>
    <x v="2"/>
    <x v="584"/>
    <x v="555"/>
    <s v="61 31542822"/>
    <n v="0"/>
    <s v="Quadra 3 Lote A Ed N dos Transp 4o andar San 70040902 Distrito Federal Brasilia BRASIL"/>
    <x v="0"/>
    <x v="253"/>
  </r>
  <r>
    <n v="247"/>
    <s v="Classificado plano Antigo"/>
    <m/>
    <s v="Email"/>
    <x v="2"/>
    <m/>
    <s v="Fornecedores"/>
    <s v="Quirografário"/>
    <x v="2"/>
    <x v="585"/>
    <x v="556"/>
    <s v="81 30885277"/>
    <n v="0"/>
    <s v="Av Miguel Frias e Vasconcelos 1205 1o andar Jaguare 5345000 São Paulo São Paulo BRASIL"/>
    <x v="0"/>
    <x v="254"/>
  </r>
  <r>
    <n v="643"/>
    <s v="Classificado plano Antigo"/>
    <m/>
    <s v="Email;Telefone"/>
    <x v="2"/>
    <m/>
    <s v="Fornecedores"/>
    <s v="Quirografário"/>
    <x v="2"/>
    <x v="586"/>
    <x v="557"/>
    <s v="00 0000-0000"/>
    <n v="0"/>
    <s v="Rua Da Quitanda 191 5o andar Centro 20091000 Rio de Janeiro Rio de Janeiro RJ BRASIL"/>
    <x v="0"/>
    <x v="255"/>
  </r>
  <r>
    <n v="677"/>
    <s v="Classificado plano Antigo"/>
    <m/>
    <m/>
    <x v="0"/>
    <m/>
    <s v="Fornecedores"/>
    <s v="Quirografário"/>
    <x v="2"/>
    <x v="587"/>
    <x v="558"/>
    <s v="11 71933196"/>
    <s v="tributario@yssy.com.br"/>
    <s v="Al Rio Negro 500 21o andar Conj 2110 Alphaville Industrial 06454-000 Barueri Sao Paulo SP BRASIL"/>
    <x v="0"/>
    <x v="256"/>
  </r>
  <r>
    <n v="73"/>
    <s v="Classificado plano Antigo"/>
    <m/>
    <m/>
    <x v="2"/>
    <m/>
    <s v="Fornecedores"/>
    <s v="Quirografário"/>
    <x v="2"/>
    <x v="588"/>
    <x v="559"/>
    <s v="13 32191216"/>
    <s v="brazport.operations@bpasantos.com.br"/>
    <s v="Av Ana Costa 471 Sala 705 Gonzaga 11060-003 Santos Sao Paulo BRASIL"/>
    <x v="0"/>
    <x v="257"/>
  </r>
  <r>
    <n v="444"/>
    <s v="Classificado plano Antigo"/>
    <m/>
    <m/>
    <x v="0"/>
    <m/>
    <s v="Fornecedores"/>
    <s v="Quirografário"/>
    <x v="2"/>
    <x v="589"/>
    <x v="560"/>
    <s v="21 21037465"/>
    <s v="daniel.mattar@navita.com.br"/>
    <s v="Rua Funchal 411 Conjunto 1 Funchal 4551060 São Paulo Sao Paulo SP BRASIL"/>
    <x v="0"/>
    <x v="258"/>
  </r>
  <r>
    <n v="374"/>
    <s v="Classificado plano Antigo"/>
    <m/>
    <s v="Email"/>
    <x v="2"/>
    <m/>
    <s v="Fornecedores"/>
    <s v="Quirografário"/>
    <x v="2"/>
    <x v="590"/>
    <x v="561"/>
    <s v="22 98416380"/>
    <n v="0"/>
    <s v="Rua Barreiros 314 Ramos 21031753 Rio de Janeiro Rio de Janeiro BRASIL"/>
    <x v="0"/>
    <x v="259"/>
  </r>
  <r>
    <n v="536"/>
    <s v="Classificado plano Antigo"/>
    <m/>
    <s v="Email"/>
    <x v="2"/>
    <m/>
    <s v="Fornecedores"/>
    <s v="Quirografário"/>
    <x v="2"/>
    <x v="591"/>
    <x v="562"/>
    <s v="22 27331271"/>
    <n v="0"/>
    <s v="Rua Emanuel e Tati Producoes Artisticas 100 204 Botafogo 22270000 Rio de Janeiro Rio de Janeiro RJ BRASIL"/>
    <x v="0"/>
    <x v="260"/>
  </r>
  <r>
    <n v="95"/>
    <s v="Classificado plano Antigo"/>
    <m/>
    <s v="Email"/>
    <x v="2"/>
    <m/>
    <s v="Fornecedores"/>
    <s v="Quirografário"/>
    <x v="2"/>
    <x v="592"/>
    <x v="563"/>
    <s v="21 38245800"/>
    <n v="0"/>
    <s v="Av Deputado Alair Ferreira 461 Loja A Goitacazes 28110000 Rio de Janeiro Campos dos Goytacazes BRASIL"/>
    <x v="0"/>
    <x v="261"/>
  </r>
  <r>
    <n v="360"/>
    <s v="Classificado plano Antigo"/>
    <s v="Cliente recorrente"/>
    <s v="Email"/>
    <x v="2"/>
    <m/>
    <s v="Fornecedores"/>
    <s v="Quirografário"/>
    <x v="2"/>
    <x v="593"/>
    <x v="564"/>
    <s v="22 27000000"/>
    <n v="0"/>
    <s v="Rua Monsenhor Manoel Gomes 60 A São Cristovao 20931670 Rio de Janeiro Rio de Janeiro BRASIL"/>
    <x v="0"/>
    <x v="262"/>
  </r>
  <r>
    <n v="456"/>
    <s v="Classificado plano Antigo"/>
    <m/>
    <s v="Email"/>
    <x v="2"/>
    <m/>
    <s v="Fornecedores"/>
    <s v="Quirografário"/>
    <x v="2"/>
    <x v="594"/>
    <x v="565"/>
    <s v="22 27354127"/>
    <n v="0"/>
    <s v="Rod BR 356 KM 86 Primeiro Distrito 28180000 Rio de Janeiro Cardoso Moreira RJ BRASIL"/>
    <x v="0"/>
    <x v="263"/>
  </r>
  <r>
    <n v="558"/>
    <s v="Classificado plano Antigo"/>
    <m/>
    <m/>
    <x v="0"/>
    <m/>
    <s v="Fornecedores"/>
    <s v="Quirografário"/>
    <x v="2"/>
    <x v="595"/>
    <x v="566"/>
    <s v="11 28479051"/>
    <s v="atende.serasa@br.experian.com"/>
    <s v="Rua Lauro Muller Botafogo 22290160 Rio de Janeiro Rio de Janeiro RJ BRASIL"/>
    <x v="0"/>
    <x v="264"/>
  </r>
  <r>
    <n v="574"/>
    <s v="Classificado pela Meden"/>
    <m/>
    <m/>
    <x v="2"/>
    <m/>
    <s v="Fornecedores"/>
    <s v="Quirografário"/>
    <x v="2"/>
    <x v="20"/>
    <x v="567"/>
    <s v="11 2123-0192"/>
    <s v="skyoperacoestributariascenu@sky.com.br"/>
    <s v="Av Das Nações Unidas S/N Brooklin Novo 04578-910 São Paulo São Paulo SP BRASIL"/>
    <x v="0"/>
    <x v="265"/>
  </r>
  <r>
    <n v="32"/>
    <s v="Classificado plano Antigo"/>
    <m/>
    <m/>
    <x v="0"/>
    <m/>
    <s v="Fornecedores"/>
    <s v="Quirografário"/>
    <x v="2"/>
    <x v="577"/>
    <x v="568"/>
    <s v="21 22861133"/>
    <s v="paulo.kleinberger@affero.com.br"/>
    <s v="Rua Bambina S/N Botafogo 22251-050 Rio de Janeiro Rio de Janeiro BRASIL"/>
    <x v="0"/>
    <x v="266"/>
  </r>
  <r>
    <n v="657"/>
    <s v="Classificado plano Antigo"/>
    <m/>
    <m/>
    <x v="0"/>
    <m/>
    <s v="Fornecedores"/>
    <s v="Quirografário"/>
    <x v="2"/>
    <x v="596"/>
    <x v="569"/>
    <s v="31 32898800"/>
    <s v="financeiro@w3net.com.br"/>
    <s v="Av Contorno 4023 8o andar São Lucas 30110-021 Belo Horizonte Belo Horizonte MG BRASIL"/>
    <x v="0"/>
    <x v="267"/>
  </r>
  <r>
    <n v="128"/>
    <s v="Classificado plano Antigo"/>
    <s v="EIRELI"/>
    <m/>
    <x v="2"/>
    <m/>
    <s v="Fornecedores"/>
    <s v="Quirografário"/>
    <x v="2"/>
    <x v="597"/>
    <x v="570"/>
    <s v="11 36850315"/>
    <s v="expediente@gvcontabil.com.br"/>
    <s v="Av Beira Mar 262 Centro 20021060 Rio de Janeiro Rio de Janeiro BRASIL"/>
    <x v="0"/>
    <x v="268"/>
  </r>
  <r>
    <n v="668"/>
    <s v="Classificado plano Antigo"/>
    <m/>
    <s v="Email"/>
    <x v="2"/>
    <m/>
    <s v="Fornecedores"/>
    <s v="Quirografário"/>
    <x v="2"/>
    <x v="598"/>
    <x v="571"/>
    <s v="21 35044222"/>
    <n v="0"/>
    <s v="Al Santos 787 Escritorio 92 Cerqueira Cesar 1419001 São Paulo São Paulo SP BRASIL"/>
    <x v="0"/>
    <x v="269"/>
  </r>
  <r>
    <n v="257"/>
    <s v="Classificado plano Antigo"/>
    <m/>
    <s v="Email"/>
    <x v="2"/>
    <m/>
    <s v="Fornecedores"/>
    <s v="Quirografário"/>
    <x v="2"/>
    <x v="599"/>
    <x v="572"/>
    <s v="21 3719-8443"/>
    <n v="0"/>
    <s v="Rua Maestro Jose Botelho 32 Vital Brazil 24230-410 Rio de Janeiro Niteroi RJ BRASIL"/>
    <x v="0"/>
    <x v="270"/>
  </r>
  <r>
    <n v="201"/>
    <s v="Classificado pela Meden"/>
    <s v="Cliente recorrente"/>
    <s v="Email"/>
    <x v="2"/>
    <m/>
    <s v="Fornecedores"/>
    <s v="Quirografário"/>
    <x v="2"/>
    <x v="600"/>
    <x v="573"/>
    <s v="21 97229249"/>
    <n v="0"/>
    <s v="Av Rui Barbosa 458 Apto 305 São Francisco 24360441 Rio de Janeiro Niteroi BRASIL"/>
    <x v="0"/>
    <x v="271"/>
  </r>
  <r>
    <n v="656"/>
    <s v="Classificado pela Meden"/>
    <s v="Cliente recorrente"/>
    <m/>
    <x v="2"/>
    <m/>
    <s v="Fornecedores"/>
    <s v="Quirografário"/>
    <x v="2"/>
    <x v="551"/>
    <x v="574"/>
    <s v="11 5105-2280"/>
    <s v="bianca.ieker@vivo.com.br"/>
    <s v="Av Ayrton Senna S/N Barra da Tijuca 22775-003 Rio de Janeiro Rio de Janeiro RJ BRASIL"/>
    <x v="0"/>
    <x v="272"/>
  </r>
  <r>
    <n v="120"/>
    <s v="Classificado pela Meden"/>
    <s v="Cliente recorrente"/>
    <s v="Email"/>
    <x v="2"/>
    <m/>
    <s v="Fornecedores"/>
    <s v="Quirografário"/>
    <x v="2"/>
    <x v="601"/>
    <x v="575"/>
    <s v="11 57662410"/>
    <n v="0"/>
    <s v="Av Civit I 497 Galpa 01 Modulos 01 e 02 Sala 21 Civit l 29168045 Espirito Santo Serra BRASIL"/>
    <x v="0"/>
    <x v="273"/>
  </r>
  <r>
    <n v="329"/>
    <s v="Classificado pela Meden"/>
    <m/>
    <s v="Email;Endereço;Telefone"/>
    <x v="2"/>
    <m/>
    <s v="Fornecedores"/>
    <s v="Quirografário"/>
    <x v="2"/>
    <x v="574"/>
    <x v="1"/>
    <s v=""/>
    <n v="0"/>
    <s v=""/>
    <x v="0"/>
    <x v="274"/>
  </r>
  <r>
    <n v="80"/>
    <s v="Classificado pela Meden"/>
    <m/>
    <s v="Email"/>
    <x v="0"/>
    <m/>
    <s v="Fornecedores"/>
    <s v="Quirografário"/>
    <x v="2"/>
    <x v="602"/>
    <x v="576"/>
    <s v="11 40040800"/>
    <n v="0"/>
    <s v="Rua Porto União 295 Brooklin Paulista 4568020 São Paulo São Paulo BRASIL"/>
    <x v="0"/>
    <x v="275"/>
  </r>
  <r>
    <n v="267"/>
    <s v="Classificado plano Antigo"/>
    <m/>
    <m/>
    <x v="0"/>
    <m/>
    <s v="Fornecedores"/>
    <s v="Quirografário"/>
    <x v="2"/>
    <x v="603"/>
    <x v="577"/>
    <s v="11 30427714"/>
    <s v="carlos.morais@globant.com"/>
    <s v="Av Das Nações Unidas 14401 Conj 51 Vila Gertrudes 4794000 São Paulo São Paulo BRASIL"/>
    <x v="0"/>
    <x v="276"/>
  </r>
  <r>
    <n v="679"/>
    <s v="Classificado plano Antigo"/>
    <m/>
    <s v="Email"/>
    <x v="2"/>
    <m/>
    <s v="Fornecedores"/>
    <s v="Quirografário"/>
    <x v="2"/>
    <x v="604"/>
    <x v="578"/>
    <s v="21 26713512"/>
    <n v="0"/>
    <s v="Av Dom Helder Camara 2260 Maria da Graça 21050452 Rio de Janeiro Rio de Janeiro RJ BRASIL"/>
    <x v="0"/>
    <x v="277"/>
  </r>
  <r>
    <n v="1"/>
    <s v="Classificado pela Meden"/>
    <s v="Cliente recorrente"/>
    <s v="Email"/>
    <x v="2"/>
    <m/>
    <s v="Fornecedores"/>
    <s v="Quirografário"/>
    <x v="2"/>
    <x v="605"/>
    <x v="579"/>
    <s v="21 78985814"/>
    <n v="0"/>
    <s v="Rod Washington Luiz 13501 Chacaras Rio - Petropolis 25230005 Rio de Janeiro Duque de Caxias BRASIL"/>
    <x v="0"/>
    <x v="278"/>
  </r>
  <r>
    <n v="642"/>
    <s v="Classificado plano Antigo"/>
    <m/>
    <s v="Email;Telefone"/>
    <x v="0"/>
    <m/>
    <s v="Fornecedores"/>
    <s v="Quirografário"/>
    <x v="2"/>
    <x v="586"/>
    <x v="557"/>
    <s v="00 0000-0000"/>
    <n v="0"/>
    <s v="Rua Da Quitanda 191 5o andar Centro 20091000 Rio de Janeiro Rio de Janeiro RJ BRASIL"/>
    <x v="0"/>
    <x v="279"/>
  </r>
  <r>
    <n v="301"/>
    <s v="Classificado plano Antigo"/>
    <m/>
    <s v="Email"/>
    <x v="0"/>
    <m/>
    <s v="Fornecedores"/>
    <s v="Quirografário"/>
    <x v="2"/>
    <x v="606"/>
    <x v="580"/>
    <s v="11 30975223"/>
    <n v="0"/>
    <s v="Estrada Dos Bandeirantes 1600 Parte Taquara 22775109 Rio de Janeiro Rio de Janeiro BRASIL"/>
    <x v="0"/>
    <x v="280"/>
  </r>
  <r>
    <n v="364"/>
    <s v="Classificado pela Meden"/>
    <s v="Cliente recorrente"/>
    <s v="Email;Telefone"/>
    <x v="2"/>
    <m/>
    <s v="Fornecedores"/>
    <s v="Quirografário"/>
    <x v="2"/>
    <x v="607"/>
    <x v="581"/>
    <s v="00 0000-0000"/>
    <n v="0"/>
    <s v="Av Tarcisio Miranda 483 Turfe Clube 28030002 Rio de Janeiro Campos dos Goytacazes BRASIL"/>
    <x v="0"/>
    <x v="281"/>
  </r>
  <r>
    <n v="655"/>
    <s v="Classificado pela Meden"/>
    <m/>
    <m/>
    <x v="1"/>
    <m/>
    <s v="Fornecedores"/>
    <s v="Quirografário"/>
    <x v="2"/>
    <x v="551"/>
    <x v="582"/>
    <s v="00 0000-0000"/>
    <s v="bianca.ieker@vivo.com.br"/>
    <s v="Av Ayrton Senna Barra da Tijuca 22775-003 Rio de Janeiro Rio de Janeiro RJ BRASIL"/>
    <x v="0"/>
    <x v="282"/>
  </r>
  <r>
    <n v="76"/>
    <s v="Classificado pela Meden"/>
    <s v="Cliente recorrente"/>
    <s v="Email"/>
    <x v="0"/>
    <m/>
    <s v="Fornecedores"/>
    <s v="Quirografário"/>
    <x v="2"/>
    <x v="608"/>
    <x v="583"/>
    <s v="11 36845122"/>
    <n v="0"/>
    <s v="Rua Alexandre Dumas 2100 Conj 52 Chacara Santo Antonio 4717913 São Paulo São Paulo BRASIL"/>
    <x v="0"/>
    <x v="283"/>
  </r>
  <r>
    <n v="605"/>
    <s v="Classificado pela Meden"/>
    <s v="EIRELI;Cliente Recorrente"/>
    <s v="Email"/>
    <x v="2"/>
    <m/>
    <s v="Fornecedores"/>
    <s v="Quirografário"/>
    <x v="2"/>
    <x v="609"/>
    <x v="584"/>
    <s v="22 27621175"/>
    <n v="0"/>
    <s v="Rua Francisco Portela 229 Parte Centro 27910220 Rio de Janeiro Macae RJ BRASIL"/>
    <x v="0"/>
    <x v="284"/>
  </r>
  <r>
    <n v="63"/>
    <s v="Classificado plano Antigo"/>
    <m/>
    <s v="Email"/>
    <x v="2"/>
    <m/>
    <s v="Fornecedores"/>
    <s v="Quirografário"/>
    <x v="2"/>
    <x v="610"/>
    <x v="585"/>
    <s v="11 36624159"/>
    <n v="0"/>
    <s v="Rua Alegre 311 Barcelona 9550250 São Paulo São Caetano do Sul BRASIL"/>
    <x v="0"/>
    <x v="285"/>
  </r>
  <r>
    <n v="396"/>
    <s v="Classificado plano Antigo"/>
    <m/>
    <m/>
    <x v="2"/>
    <m/>
    <s v="Fornecedores"/>
    <s v="Quirografário"/>
    <x v="2"/>
    <x v="611"/>
    <x v="586"/>
    <s v="21 8053-1144"/>
    <s v="matheusteixeira@falconi.com"/>
    <s v="Rua Odilon Martins de Andrade 500 Apto 204 Recreio dos Bandeirantes 22790-230 Rio de Janeiro Rio de Janeiro RJ BRASIL"/>
    <x v="0"/>
    <x v="286"/>
  </r>
  <r>
    <n v="62"/>
    <s v="Classificado plano Antigo"/>
    <m/>
    <s v="Email"/>
    <x v="0"/>
    <m/>
    <s v="Fornecedores"/>
    <s v="Quirografário"/>
    <x v="2"/>
    <x v="612"/>
    <x v="587"/>
    <s v="21 2222-2222"/>
    <n v="0"/>
    <s v="Av Rio Branco 89 Sal 901 Centro 20040-004 Rio de Janeiro Rio de Janeiro RJ BRASIL"/>
    <x v="0"/>
    <x v="287"/>
  </r>
  <r>
    <n v="129"/>
    <s v="Classificado plano Antigo"/>
    <m/>
    <m/>
    <x v="2"/>
    <m/>
    <s v="Fornecedores"/>
    <s v="Quirografário"/>
    <x v="2"/>
    <x v="613"/>
    <x v="588"/>
    <s v="11 56965000"/>
    <s v="lucia@cmcomandos.com.br"/>
    <s v="Av Engenheiro Alberto de Zagottis 760 Jardim Taquaral 4675085 São Paulo São Paulo BRASIL"/>
    <x v="0"/>
    <x v="288"/>
  </r>
  <r>
    <n v="565"/>
    <s v="Classificado plano Antigo"/>
    <m/>
    <s v="Email"/>
    <x v="0"/>
    <m/>
    <s v="Fornecedores"/>
    <s v="Quirografário"/>
    <x v="2"/>
    <x v="614"/>
    <x v="589"/>
    <s v="21 23940270"/>
    <n v="0"/>
    <s v="Rua Rocha Leão 208 Parque Caju 28051170 Rio de Janeiro Campos dos Goytacazes RJ BRASIL"/>
    <x v="0"/>
    <x v="289"/>
  </r>
  <r>
    <n v="127"/>
    <s v="Classificado pela Meden"/>
    <s v="Cliente recorrente"/>
    <s v="Email"/>
    <x v="0"/>
    <m/>
    <s v="Fornecedores"/>
    <s v="Quirografário"/>
    <x v="2"/>
    <x v="615"/>
    <x v="590"/>
    <s v="11 31956500"/>
    <n v="0"/>
    <s v="Av Tambore 267 Conj 171 B Tambore 6460000 São Paulo Barueri BRASIL"/>
    <x v="0"/>
    <x v="290"/>
  </r>
  <r>
    <n v="377"/>
    <s v="Classificado plano Antigo"/>
    <m/>
    <m/>
    <x v="2"/>
    <m/>
    <s v="Fornecedores"/>
    <s v="Quirografário"/>
    <x v="2"/>
    <x v="616"/>
    <x v="591"/>
    <s v="21 3258-2997"/>
    <s v="luismesquita@falconi.com"/>
    <s v="Rua Conde de Bonfim 149 603 Tijuca 20520-050 Rio de Janeiro Rio de Janeiro RJ BRASIL"/>
    <x v="0"/>
    <x v="291"/>
  </r>
  <r>
    <n v="136"/>
    <s v="Classificado plano Antigo"/>
    <m/>
    <s v="Email"/>
    <x v="2"/>
    <m/>
    <s v="Fornecedores"/>
    <s v="Quirografário"/>
    <x v="2"/>
    <x v="617"/>
    <x v="592"/>
    <s v="22 27419309"/>
    <n v="0"/>
    <s v="Rua Santa Cruz Praia do Açu 5o Distrito 28200000 Rio de Janeiro São João da Barra BRASIL"/>
    <x v="0"/>
    <x v="292"/>
  </r>
  <r>
    <n v="319"/>
    <s v="Classificado pela Meden"/>
    <s v="Cliente recorrente"/>
    <m/>
    <x v="0"/>
    <m/>
    <s v="Fornecedores"/>
    <s v="Quirografário"/>
    <x v="2"/>
    <x v="618"/>
    <x v="593"/>
    <s v="11 30043303"/>
    <s v="rodrigo.curti@iob.com.br"/>
    <s v="Av Marq de São Vicente 2219 Sala 01-122c 1o andar Agua Branca 05036-040 São Paulo São Paulo BRASIL"/>
    <x v="0"/>
    <x v="293"/>
  </r>
  <r>
    <n v="133"/>
    <s v="Classificado pela Meden"/>
    <s v="Cliente recorrente"/>
    <m/>
    <x v="0"/>
    <m/>
    <s v="Fornecedores"/>
    <s v="Quirografário"/>
    <x v="2"/>
    <x v="173"/>
    <x v="144"/>
    <s v="21 32338494"/>
    <s v="jairo@cvm.gov.br"/>
    <s v="Rua Sete de Setembro S/N Centro 20050-006 Rio de Janeiro Rio de Janeiro BRASIL"/>
    <x v="0"/>
    <x v="294"/>
  </r>
  <r>
    <n v="586"/>
    <s v="Classificado pela Meden"/>
    <s v="Cliente recorrente"/>
    <s v="Email;Endereço;Telefone"/>
    <x v="0"/>
    <m/>
    <s v="Fornecedores"/>
    <s v="Quirografário"/>
    <x v="2"/>
    <x v="619"/>
    <x v="594"/>
    <s v=""/>
    <n v="0"/>
    <s v=""/>
    <x v="0"/>
    <x v="295"/>
  </r>
  <r>
    <n v="304"/>
    <s v="Classificado pela Meden"/>
    <s v="Cliente recorrente"/>
    <m/>
    <x v="2"/>
    <m/>
    <s v="Fornecedores"/>
    <s v="Quirografário"/>
    <x v="2"/>
    <x v="620"/>
    <x v="331"/>
    <s v="61 30353453"/>
    <s v="coexf.sede@ibama.gov.br"/>
    <s v="Setor Club Esp.Norte - Trecho 2 Ed.Sede Ibama - Sl 129 Asa Norte 70818900 Brasilia Brasilia BRASIL"/>
    <x v="0"/>
    <x v="296"/>
  </r>
  <r>
    <n v="313"/>
    <s v="Classificado pela Meden"/>
    <s v="Cliente recorrente"/>
    <m/>
    <x v="2"/>
    <m/>
    <s v="Fornecedores"/>
    <s v="Quirografário"/>
    <x v="2"/>
    <x v="621"/>
    <x v="595"/>
    <s v="21 2463-3045"/>
    <s v="bernardotrindade@hotmail.com"/>
    <s v="Rua Gregorio de Castro Moraes 530 Casa Ilha do Governador 21931-350 Rio de Janeiro Rio de Janeiro RJ BRASIL"/>
    <x v="0"/>
    <x v="297"/>
  </r>
  <r>
    <n v="591"/>
    <s v="Classificado plano Antigo"/>
    <m/>
    <m/>
    <x v="2"/>
    <m/>
    <s v="Fornecedores"/>
    <s v="Quirografário"/>
    <x v="2"/>
    <x v="622"/>
    <x v="596"/>
    <s v="21 2199-4830"/>
    <s v="carlos.rosa@dormakaba.com"/>
    <s v="Rua Correia Vasques 250 3 Andar Cidade Nova 20211-140 Rio de Janeiro Rio de Janeiro RJ BRASIL"/>
    <x v="0"/>
    <x v="298"/>
  </r>
  <r>
    <n v="427"/>
    <s v="Classificado plano Antigo"/>
    <m/>
    <s v="Email"/>
    <x v="2"/>
    <m/>
    <s v="Fornecedores"/>
    <s v="Quirografário"/>
    <x v="2"/>
    <x v="623"/>
    <x v="597"/>
    <s v="11 31453972"/>
    <n v="0"/>
    <s v="Rua Queluz 211 Cidade Industrial Satelite de São Paulo 7220050 São Paulo Guarulhos SP BRASIL"/>
    <x v="0"/>
    <x v="299"/>
  </r>
  <r>
    <n v="112"/>
    <s v="Classificado pela Meden"/>
    <m/>
    <m/>
    <x v="1"/>
    <m/>
    <s v="Fornecedores"/>
    <s v="Quirografário"/>
    <x v="2"/>
    <x v="624"/>
    <x v="598"/>
    <s v="22 21064805"/>
    <s v="brazil.finance@speedcast.com"/>
    <s v="Av Nossa Senhora dos Navegantes 955 Sala 1106 Enseada do Sua 29050256 Espirito Santo Vitoria BRASIL"/>
    <x v="0"/>
    <x v="300"/>
  </r>
  <r>
    <n v="385"/>
    <s v="Classificado plano Antigo"/>
    <m/>
    <m/>
    <x v="0"/>
    <m/>
    <s v="Fornecedores"/>
    <s v="Quirografário"/>
    <x v="2"/>
    <x v="625"/>
    <x v="599"/>
    <s v="21 25130956"/>
    <s v="raphaella@magmacomunicacao.com.br"/>
    <s v="Rua Nascimento Silva 66 Ap 303 Ipanema 22421020 Rio de Janeiro Rio de Janeiro BRASIL"/>
    <x v="0"/>
    <x v="301"/>
  </r>
  <r>
    <n v="312"/>
    <s v="Classificado pela Meden"/>
    <s v="Cliente recorrente"/>
    <s v="Email"/>
    <x v="0"/>
    <m/>
    <s v="Fornecedores"/>
    <s v="Quirografário"/>
    <x v="2"/>
    <x v="626"/>
    <x v="600"/>
    <s v="21 24633045"/>
    <n v="0"/>
    <s v="Rua Gregorio de Castro Moraes 530 Casa Ilha do Governador 21931350 Rio de Janeiro Rio de Janeiro BRASIL"/>
    <x v="0"/>
    <x v="302"/>
  </r>
  <r>
    <n v="508"/>
    <s v="Classificado plano Antigo"/>
    <m/>
    <m/>
    <x v="0"/>
    <m/>
    <s v="Fornecedores"/>
    <s v="Quirografário"/>
    <x v="2"/>
    <x v="627"/>
    <x v="601"/>
    <s v="21 3368-2099"/>
    <s v="aldo.san@hotmail.com"/>
    <s v="Rua Professor Rodolfo Coutinho 48 Mare 21030-160 Rio de Janeiro Rio de Janeiro RJ BRASIL"/>
    <x v="0"/>
    <x v="303"/>
  </r>
  <r>
    <n v="418"/>
    <s v="Classificado plano Antigo"/>
    <m/>
    <s v="Email;Telefone"/>
    <x v="2"/>
    <m/>
    <s v="Fornecedores"/>
    <s v="Quirografário"/>
    <x v="2"/>
    <x v="628"/>
    <x v="602"/>
    <s v="00 0000-0000"/>
    <n v="0"/>
    <s v="Rua Joao XXIII 634 Vila Formosa 3361000 São Paulo São Paulo SP BRASIL"/>
    <x v="0"/>
    <x v="304"/>
  </r>
  <r>
    <n v="589"/>
    <s v="Classificado plano Antigo"/>
    <m/>
    <m/>
    <x v="0"/>
    <m/>
    <s v="Fornecedores"/>
    <s v="Quirografário"/>
    <x v="2"/>
    <x v="629"/>
    <x v="603"/>
    <s v="11 27635000"/>
    <s v="ebaltar@remaza.com.br"/>
    <s v="Av Prefeito João Vilallobo Quero 1160 Jardim Belval 6422122 São Paulo Barueri SP BRASIL"/>
    <x v="0"/>
    <x v="305"/>
  </r>
  <r>
    <n v="670"/>
    <s v="Classificado pela Meden"/>
    <s v="Cliente recorrente"/>
    <s v="Email"/>
    <x v="2"/>
    <m/>
    <s v="Fornecedores"/>
    <s v="Quirografário"/>
    <x v="2"/>
    <x v="182"/>
    <x v="604"/>
    <s v="61 37048640"/>
    <n v="0"/>
    <s v="Rua St Shn Quadra 01 Unidade Asa Norte 70702900 Distrito Federal Brasilia DF BRASIL"/>
    <x v="0"/>
    <x v="306"/>
  </r>
  <r>
    <n v="672"/>
    <s v="Classificado pela Meden"/>
    <s v="Cliente recorrente"/>
    <s v="Email"/>
    <x v="2"/>
    <m/>
    <s v="Fornecedores"/>
    <s v="Quirografário"/>
    <x v="2"/>
    <x v="630"/>
    <x v="605"/>
    <s v="11 30712900"/>
    <n v="0"/>
    <s v="Rua Bandeira Paulista 726 Loja 01 Itaim Bibi 4532002 São Paulo São Paulo SP BRASIL"/>
    <x v="0"/>
    <x v="307"/>
  </r>
  <r>
    <n v="438"/>
    <s v="Classificado pela Meden"/>
    <s v="Cliente recorrente"/>
    <s v="Email"/>
    <x v="0"/>
    <m/>
    <s v="Fornecedores"/>
    <s v="Quirografário"/>
    <x v="2"/>
    <x v="631"/>
    <x v="606"/>
    <s v="21 3723-8306"/>
    <n v="0"/>
    <s v="Rua São José 90 16o andar Centro 20010020 Rio de Janeiro Rio de Janeiro RJ BRASIL"/>
    <x v="0"/>
    <x v="308"/>
  </r>
  <r>
    <n v="248"/>
    <s v="Classificado plano Antigo"/>
    <m/>
    <s v="Email"/>
    <x v="2"/>
    <m/>
    <s v="Fornecedores"/>
    <s v="Quirografário"/>
    <x v="2"/>
    <x v="632"/>
    <x v="607"/>
    <s v="21 27722211"/>
    <n v="0"/>
    <s v="Av Brigadeiro Faria Lima e Silva 581 25 de Agosto 25085131 Rio de Janeiro Duque de Caxias BRASIL"/>
    <x v="0"/>
    <x v="309"/>
  </r>
  <r>
    <n v="472"/>
    <s v="Classificado pela Meden"/>
    <m/>
    <m/>
    <x v="2"/>
    <m/>
    <s v="Fornecedores"/>
    <s v="Quirografário"/>
    <x v="2"/>
    <x v="21"/>
    <x v="608"/>
    <s v="21 3500-2420"/>
    <s v="br.fiscal@br.dsv.com"/>
    <s v="Av Almirante Barroso 81 28 Andar Sala 2801 A Centro 20031-004 Rio de Janeiro Rio de Janeiro RJ BRASIL"/>
    <x v="0"/>
    <x v="310"/>
  </r>
  <r>
    <n v="386"/>
    <s v="Classificado pela Meden"/>
    <m/>
    <m/>
    <x v="2"/>
    <m/>
    <s v="Fornecedores"/>
    <s v="Quirografário"/>
    <x v="2"/>
    <x v="625"/>
    <x v="599"/>
    <s v="21 3553-1230"/>
    <s v="raphaella@magmacomunicacao.com.br"/>
    <s v="Rua Nascimento Silva 66 Ap 303 Ipanema 22421-020 Rio de Janeiro Rio de Janeiro RJ BRASIL"/>
    <x v="0"/>
    <x v="311"/>
  </r>
  <r>
    <n v="484"/>
    <s v="Classificado pela Meden"/>
    <s v="Cliente recorrente"/>
    <s v="Email"/>
    <x v="2"/>
    <m/>
    <s v="Fornecedores"/>
    <s v="Quirografário"/>
    <x v="2"/>
    <x v="633"/>
    <x v="609"/>
    <s v="22 88121724"/>
    <n v="0"/>
    <s v="Estrada Do Cajueiro 72 Casa Cajueiro 28200000 Rio de Janeiro São João da Barra RJ BRASIL"/>
    <x v="0"/>
    <x v="312"/>
  </r>
  <r>
    <n v="29"/>
    <s v="Classificado plano Antigo"/>
    <m/>
    <s v="Email"/>
    <x v="2"/>
    <m/>
    <s v="Fornecedores"/>
    <s v="Quirografário"/>
    <x v="2"/>
    <x v="634"/>
    <x v="610"/>
    <s v="11 21796000"/>
    <n v="0"/>
    <s v="Rod Amaral Peixoto 2401 3o andar Sala 302 Baldeador 24140005 Rio de Janeiro Niteroi BRASIL"/>
    <x v="0"/>
    <x v="313"/>
  </r>
  <r>
    <n v="362"/>
    <s v="Classificado plano Antigo"/>
    <m/>
    <m/>
    <x v="2"/>
    <m/>
    <s v="Fornecedores"/>
    <s v="Quirografário"/>
    <x v="2"/>
    <x v="635"/>
    <x v="221"/>
    <s v="21 35233600"/>
    <s v="lersch@lersch.com.br"/>
    <s v="Av Rio Branco 156 Sala 3401 ,3438 e 3439 Centro 20040003 Rio de Janeiro Rio de Janeiro BRASIL"/>
    <x v="0"/>
    <x v="314"/>
  </r>
  <r>
    <n v="673"/>
    <s v="Classificado pela Meden"/>
    <s v="EIRELI;Cliente Recorrente"/>
    <s v="Email"/>
    <x v="0"/>
    <m/>
    <s v="Fornecedores"/>
    <s v="Quirografário"/>
    <x v="2"/>
    <x v="636"/>
    <x v="611"/>
    <s v="21 20711000"/>
    <n v="0"/>
    <s v="Rua Jose de Figueiredo 320 Lote 107 blc 3 Barra da Tijuca 22793170 Rio de Janeiro Rio de Janeiro RJ BRASIL"/>
    <x v="0"/>
    <x v="315"/>
  </r>
  <r>
    <n v="557"/>
    <s v="Classificado pela Meden"/>
    <m/>
    <s v="Email"/>
    <x v="0"/>
    <m/>
    <s v="Fornecedores"/>
    <s v="Quirografário"/>
    <x v="2"/>
    <x v="637"/>
    <x v="612"/>
    <s v="11 28479061"/>
    <n v="0"/>
    <s v="Rua Jose Rabello Portella 638 Jardim Maria de Fatima 13220540 São Paulo Varzea Paulista SP BRASIL"/>
    <x v="0"/>
    <x v="316"/>
  </r>
  <r>
    <n v="326"/>
    <s v="Classificado pela Meden"/>
    <s v="Cliente recorrente"/>
    <s v="Email"/>
    <x v="0"/>
    <m/>
    <s v="Fornecedores"/>
    <s v="Quirografário"/>
    <x v="2"/>
    <x v="638"/>
    <x v="613"/>
    <s v="21 3757-6217"/>
    <n v="0"/>
    <s v="Rua Salgado Filho 159 Lote 14 Quadra 50 Jardim Meriti 25555-190 Rio de Janeiro São João de Meriti RJ BRASIL"/>
    <x v="0"/>
    <x v="317"/>
  </r>
  <r>
    <n v="140"/>
    <s v="Classificado plano Antigo"/>
    <m/>
    <m/>
    <x v="0"/>
    <m/>
    <s v="Fornecedores"/>
    <s v="Quirografário"/>
    <x v="2"/>
    <x v="639"/>
    <x v="614"/>
    <s v="11 46886217"/>
    <s v="ccall@ccall.com.br"/>
    <s v="Al Tocantins 125 Sala 3201 Alphaville Empresarial 6455020 São Paulo Sao Paulo BRASIL"/>
    <x v="0"/>
    <x v="318"/>
  </r>
  <r>
    <n v="492"/>
    <s v="Classificado pela Meden"/>
    <m/>
    <s v="Email"/>
    <x v="0"/>
    <m/>
    <s v="Fornecedores"/>
    <s v="Quirografário"/>
    <x v="2"/>
    <x v="640"/>
    <x v="615"/>
    <s v="21 2240-0766"/>
    <n v="0"/>
    <s v="Av Primeiro de Março 153 Loja Centro 20010-000 Rio de Janeiro Rio de Janeiro RJ BRASIL"/>
    <x v="0"/>
    <x v="319"/>
  </r>
  <r>
    <n v="256"/>
    <s v="Classificado pela Meden"/>
    <m/>
    <m/>
    <x v="2"/>
    <m/>
    <s v="Fornecedores"/>
    <s v="Quirografário"/>
    <x v="2"/>
    <x v="18"/>
    <x v="616"/>
    <s v="21 2413-9259"/>
    <s v="vendas@impricard.com.br"/>
    <s v="Rua Tenente Frederico Gustavo 55 Jacarepagua 21321-170 Rio de Janeiro Rio de Janeiro RJ BRASIL"/>
    <x v="0"/>
    <x v="320"/>
  </r>
  <r>
    <n v="118"/>
    <s v="Classificado plano Antigo"/>
    <m/>
    <m/>
    <x v="0"/>
    <m/>
    <s v="Fornecedores"/>
    <s v="Quirografário"/>
    <x v="2"/>
    <x v="641"/>
    <x v="617"/>
    <s v="21 98855880"/>
    <s v="lucianoperito@terra.com.br"/>
    <s v="Av Geremario Dantas 807 Sala 0729 Pechincha 22743011 Rio de Janeiro Rio de Janeiro BRASIL"/>
    <x v="0"/>
    <x v="321"/>
  </r>
  <r>
    <n v="450"/>
    <s v="Classificado pela Meden"/>
    <m/>
    <m/>
    <x v="2"/>
    <m/>
    <s v="Fornecedores"/>
    <s v="Quirografário"/>
    <x v="2"/>
    <x v="16"/>
    <x v="618"/>
    <s v="11 4313-4620"/>
    <s v="atendimento.fiscalizacoes@claro.com.br"/>
    <s v="Rua Henri Dunant 780 Edif Torre B Andar 3 Santo Amaro 04709-110 São Paulo São Paulo SP BRASIL"/>
    <x v="0"/>
    <x v="322"/>
  </r>
  <r>
    <n v="491"/>
    <s v="Classificado pela Meden"/>
    <m/>
    <m/>
    <x v="1"/>
    <m/>
    <s v="Fornecedores"/>
    <s v="Quirografário"/>
    <x v="2"/>
    <x v="640"/>
    <x v="619"/>
    <s v="21 22404811"/>
    <s v="contato@agfportomaravilha.com.br"/>
    <s v="Av Primeiro de Março 153 Centro 20010-00 Rio de Janeiro Rio de Janeiro RJ BRASIL"/>
    <x v="0"/>
    <x v="323"/>
  </r>
  <r>
    <n v="226"/>
    <s v="Classificado pela Meden"/>
    <m/>
    <m/>
    <x v="2"/>
    <m/>
    <s v="Fornecedores"/>
    <s v="Quirografário"/>
    <x v="2"/>
    <x v="22"/>
    <x v="620"/>
    <s v="21 9154-7020"/>
    <s v="bruno@fabricadigital.com.br"/>
    <s v="Rua Visconde de Inhauma 134 Sala 2001 Centro 20091-901 Rio de Janeiro Rio de Janeiro RJ BRASIL"/>
    <x v="0"/>
    <x v="324"/>
  </r>
  <r>
    <n v="75"/>
    <s v="Classificado pela Meden"/>
    <m/>
    <s v="Email"/>
    <x v="1"/>
    <m/>
    <s v="Fornecedores"/>
    <s v="Quirografário"/>
    <x v="2"/>
    <x v="642"/>
    <x v="621"/>
    <s v="11 20871384"/>
    <n v="0"/>
    <s v="Rod Marechal Rondon Km 334 Chacaras Bauruenses 17048690 São Paulo Bauru BRASIL"/>
    <x v="0"/>
    <x v="325"/>
  </r>
  <r>
    <n v="334"/>
    <s v="Classificado pela Meden"/>
    <s v="Cliente recorrente"/>
    <s v="Email;Telefone"/>
    <x v="0"/>
    <m/>
    <s v="Fornecedores"/>
    <s v="Quirografário"/>
    <x v="2"/>
    <x v="643"/>
    <x v="622"/>
    <s v="00 0000-0000"/>
    <n v="0"/>
    <s v="Rua Jace 370 Colegio 21545230 Rio de Janeiro Rio de Janeiro BRASIL"/>
    <x v="0"/>
    <x v="326"/>
  </r>
  <r>
    <n v="119"/>
    <s v="Classificado plano Antigo"/>
    <m/>
    <m/>
    <x v="2"/>
    <m/>
    <s v="Fornecedores"/>
    <s v="Quirografário"/>
    <x v="2"/>
    <x v="641"/>
    <x v="623"/>
    <s v="21 9885-5880"/>
    <s v="lucianoperito@terra.com.br"/>
    <s v="Av Geremario Dantas 807 Sala 0729 Pechincha 22743-011 Rio de Janeiro Rio de Janeiro RJ BRASIL"/>
    <x v="0"/>
    <x v="327"/>
  </r>
  <r>
    <n v="686"/>
    <m/>
    <m/>
    <s v="Email;Telefone"/>
    <x v="2"/>
    <s v="X"/>
    <s v="Debêntures"/>
    <m/>
    <x v="3"/>
    <x v="644"/>
    <x v="82"/>
    <s v=""/>
    <n v="0"/>
    <s v="Brasil"/>
    <x v="0"/>
    <x v="328"/>
  </r>
  <r>
    <n v="681"/>
    <m/>
    <m/>
    <s v="Email"/>
    <x v="2"/>
    <s v="X"/>
    <s v="Empréstimos"/>
    <m/>
    <x v="3"/>
    <x v="645"/>
    <x v="624"/>
    <s v="61 3521-8600"/>
    <n v="0"/>
    <s v="Setor Bancário Sul Quadra 4 34 Bloco A Asa Sul 70092-900 Brasilia Brasilia Distrito Federal Brasil"/>
    <x v="0"/>
    <x v="329"/>
  </r>
  <r>
    <n v="688"/>
    <m/>
    <m/>
    <s v="Email;Telefone"/>
    <x v="2"/>
    <s v="X"/>
    <s v="Debêntures"/>
    <m/>
    <x v="3"/>
    <x v="646"/>
    <x v="82"/>
    <s v=""/>
    <n v="0"/>
    <s v="Brasil"/>
    <x v="0"/>
    <x v="330"/>
  </r>
  <r>
    <n v="682"/>
    <m/>
    <m/>
    <m/>
    <x v="2"/>
    <s v="X"/>
    <s v="Empréstimos"/>
    <m/>
    <x v="3"/>
    <x v="647"/>
    <x v="625"/>
    <s v="21 3262-9757"/>
    <s v="gustavo.Martinez@btgpactual.com"/>
    <s v="Pr Botafogo 501 Bloco ll Sal 501 Blc ll Sal 601 Botafogo 22250-911 Rio de Janeiro Rio de Janeiro Rio de Janeiro Brasil"/>
    <x v="0"/>
    <x v="331"/>
  </r>
  <r>
    <n v="684"/>
    <m/>
    <m/>
    <s v="Empresa"/>
    <x v="4"/>
    <s v="X"/>
    <s v="Fianças"/>
    <m/>
    <x v="3"/>
    <x v="647"/>
    <x v="625"/>
    <s v="11 96468-0022"/>
    <s v="gustavo.Martinez@btgpactual.com"/>
    <s v=""/>
    <x v="0"/>
    <x v="332"/>
  </r>
  <r>
    <n v="690"/>
    <m/>
    <m/>
    <s v="Email;Telefone"/>
    <x v="2"/>
    <s v="X"/>
    <s v="Debêntures"/>
    <m/>
    <x v="3"/>
    <x v="648"/>
    <x v="82"/>
    <s v=""/>
    <n v="0"/>
    <s v="Brasil"/>
    <x v="0"/>
    <x v="333"/>
  </r>
  <r>
    <n v="685"/>
    <m/>
    <m/>
    <s v="Email;Telefone"/>
    <x v="2"/>
    <s v="X"/>
    <s v="Debêntures"/>
    <m/>
    <x v="3"/>
    <x v="644"/>
    <x v="82"/>
    <s v=""/>
    <n v="0"/>
    <s v="Brasil"/>
    <x v="0"/>
    <x v="334"/>
  </r>
  <r>
    <n v="683"/>
    <m/>
    <m/>
    <m/>
    <x v="2"/>
    <s v="X"/>
    <s v="Fianças"/>
    <m/>
    <x v="3"/>
    <x v="647"/>
    <x v="625"/>
    <s v="11 96468-0022"/>
    <s v="gustavo.Martinez@btgpactual.com"/>
    <s v=""/>
    <x v="0"/>
    <x v="335"/>
  </r>
  <r>
    <n v="687"/>
    <m/>
    <m/>
    <s v="Email;Telefone"/>
    <x v="2"/>
    <s v="X"/>
    <s v="Debêntures"/>
    <m/>
    <x v="3"/>
    <x v="646"/>
    <x v="82"/>
    <s v=""/>
    <n v="0"/>
    <s v="Brasil"/>
    <x v="0"/>
    <x v="336"/>
  </r>
  <r>
    <n v="689"/>
    <m/>
    <m/>
    <s v="Email;Telefone"/>
    <x v="2"/>
    <s v="X"/>
    <s v="Debêntures"/>
    <m/>
    <x v="3"/>
    <x v="648"/>
    <x v="82"/>
    <s v=""/>
    <n v="0"/>
    <s v="Brasil"/>
    <x v="0"/>
    <x v="337"/>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600-000000000000}" name="Tabela dinâmica1" cacheId="1" applyNumberFormats="0" applyBorderFormats="0" applyFontFormats="0" applyPatternFormats="0" applyAlignmentFormats="0" applyWidthHeightFormats="1" dataCaption="Valores" updatedVersion="8" minRefreshableVersion="3" useAutoFormatting="1" rowGrandTotals="0" colGrandTotals="0" itemPrintTitles="1" createdVersion="8" indent="0" compact="0" compactData="0" multipleFieldFilters="0">
  <location ref="B5:E77" firstHeaderRow="1" firstDataRow="1" firstDataCol="4" rowPageCount="2" colPageCount="1"/>
  <pivotFields count="16">
    <pivotField compact="0" outline="0" showAll="0" defaultSubtotal="0"/>
    <pivotField compact="0" outline="0" showAll="0" defaultSubtotal="0"/>
    <pivotField compact="0" outline="0" showAll="0" defaultSubtotal="0"/>
    <pivotField compact="0" outline="0" showAll="0" defaultSubtotal="0"/>
    <pivotField axis="axisPage" compact="0" outline="0" showAll="0" defaultSubtotal="0">
      <items count="6">
        <item h="1" x="4"/>
        <item x="0"/>
        <item h="1" x="2"/>
        <item h="1" x="5"/>
        <item h="1" x="3"/>
        <item h="1" x="1"/>
      </items>
    </pivotField>
    <pivotField compact="0" outline="0" showAll="0" defaultSubtotal="0"/>
    <pivotField compact="0" outline="0" showAll="0" defaultSubtotal="0"/>
    <pivotField compact="0" outline="0" showAll="0" defaultSubtotal="0"/>
    <pivotField axis="axisPage" compact="0" outline="0" showAll="0" defaultSubtotal="0">
      <items count="4">
        <item x="2"/>
        <item h="1" x="1"/>
        <item h="1" x="0"/>
        <item h="1" x="3"/>
      </items>
    </pivotField>
    <pivotField axis="axisRow" compact="0" outline="0" showAll="0" defaultSubtotal="0">
      <items count="649">
        <item x="605"/>
        <item x="53"/>
        <item x="568"/>
        <item x="129"/>
        <item x="89"/>
        <item x="262"/>
        <item x="162"/>
        <item x="280"/>
        <item x="90"/>
        <item x="364"/>
        <item x="348"/>
        <item x="49"/>
        <item x="281"/>
        <item x="276"/>
        <item x="508"/>
        <item x="48"/>
        <item x="395"/>
        <item x="184"/>
        <item x="71"/>
        <item x="44"/>
        <item x="562"/>
        <item x="539"/>
        <item x="434"/>
        <item x="363"/>
        <item x="139"/>
        <item x="368"/>
        <item x="245"/>
        <item x="634"/>
        <item x="79"/>
        <item x="134"/>
        <item x="577"/>
        <item x="228"/>
        <item x="328"/>
        <item x="404"/>
        <item x="515"/>
        <item x="565"/>
        <item x="399"/>
        <item x="400"/>
        <item x="201"/>
        <item x="548"/>
        <item x="239"/>
        <item x="265"/>
        <item x="410"/>
        <item x="225"/>
        <item x="580"/>
        <item x="503"/>
        <item x="151"/>
        <item x="563"/>
        <item x="497"/>
        <item x="324"/>
        <item x="37"/>
        <item x="552"/>
        <item x="257"/>
        <item x="396"/>
        <item x="442"/>
        <item x="299"/>
        <item x="167"/>
        <item x="452"/>
        <item x="612"/>
        <item x="610"/>
        <item x="448"/>
        <item x="530"/>
        <item x="137"/>
        <item x="414"/>
        <item x="219"/>
        <item x="426"/>
        <item x="529"/>
        <item x="11"/>
        <item x="380"/>
        <item x="33"/>
        <item x="588"/>
        <item x="132"/>
        <item x="642"/>
        <item x="608"/>
        <item x="647"/>
        <item x="62"/>
        <item x="24"/>
        <item x="494"/>
        <item x="602"/>
        <item x="372"/>
        <item x="381"/>
        <item x="215"/>
        <item x="564"/>
        <item x="466"/>
        <item x="241"/>
        <item x="485"/>
        <item x="292"/>
        <item x="533"/>
        <item x="327"/>
        <item x="179"/>
        <item x="237"/>
        <item x="592"/>
        <item x="216"/>
        <item x="382"/>
        <item x="54"/>
        <item x="164"/>
        <item x="449"/>
        <item x="479"/>
        <item x="340"/>
        <item x="544"/>
        <item x="259"/>
        <item x="555"/>
        <item x="496"/>
        <item x="311"/>
        <item x="185"/>
        <item x="645"/>
        <item x="27"/>
        <item x="289"/>
        <item x="624"/>
        <item x="193"/>
        <item x="169"/>
        <item x="128"/>
        <item x="275"/>
        <item x="393"/>
        <item x="641"/>
        <item x="601"/>
        <item x="329"/>
        <item x="2"/>
        <item x="244"/>
        <item x="138"/>
        <item x="91"/>
        <item x="147"/>
        <item x="579"/>
        <item x="615"/>
        <item x="597"/>
        <item x="613"/>
        <item x="301"/>
        <item x="354"/>
        <item x="173"/>
        <item x="130"/>
        <item x="617"/>
        <item x="251"/>
        <item x="290"/>
        <item x="473"/>
        <item x="639"/>
        <item x="187"/>
        <item x="181"/>
        <item x="81"/>
        <item x="537"/>
        <item x="326"/>
        <item x="347"/>
        <item x="482"/>
        <item x="532"/>
        <item x="341"/>
        <item x="323"/>
        <item x="34"/>
        <item x="31"/>
        <item x="92"/>
        <item x="30"/>
        <item x="82"/>
        <item x="366"/>
        <item x="367"/>
        <item x="470"/>
        <item x="35"/>
        <item x="578"/>
        <item x="387"/>
        <item x="525"/>
        <item x="75"/>
        <item x="212"/>
        <item x="531"/>
        <item x="356"/>
        <item x="28"/>
        <item x="214"/>
        <item x="221"/>
        <item x="407"/>
        <item x="376"/>
        <item x="516"/>
        <item x="86"/>
        <item x="345"/>
        <item x="269"/>
        <item x="584"/>
        <item x="144"/>
        <item x="370"/>
        <item x="302"/>
        <item x="379"/>
        <item x="6"/>
        <item x="150"/>
        <item x="317"/>
        <item x="468"/>
        <item x="155"/>
        <item x="351"/>
        <item x="51"/>
        <item x="505"/>
        <item x="3"/>
        <item x="388"/>
        <item x="377"/>
        <item x="242"/>
        <item x="220"/>
        <item x="309"/>
        <item x="600"/>
        <item x="557"/>
        <item x="170"/>
        <item x="133"/>
        <item x="465"/>
        <item x="52"/>
        <item x="296"/>
        <item x="412"/>
        <item x="294"/>
        <item x="23"/>
        <item x="541"/>
        <item x="202"/>
        <item x="93"/>
        <item x="227"/>
        <item x="136"/>
        <item x="94"/>
        <item x="467"/>
        <item x="236"/>
        <item x="477"/>
        <item x="339"/>
        <item x="303"/>
        <item x="95"/>
        <item x="463"/>
        <item x="22"/>
        <item x="378"/>
        <item x="17"/>
        <item x="488"/>
        <item x="330"/>
        <item x="96"/>
        <item x="36"/>
        <item x="176"/>
        <item x="550"/>
        <item x="522"/>
        <item x="97"/>
        <item x="98"/>
        <item x="99"/>
        <item x="332"/>
        <item x="471"/>
        <item x="192"/>
        <item x="566"/>
        <item x="355"/>
        <item x="100"/>
        <item x="498"/>
        <item x="585"/>
        <item x="632"/>
        <item x="253"/>
        <item x="543"/>
        <item x="517"/>
        <item x="483"/>
        <item x="206"/>
        <item x="230"/>
        <item x="18"/>
        <item x="599"/>
        <item x="417"/>
        <item x="101"/>
        <item x="319"/>
        <item x="213"/>
        <item x="425"/>
        <item x="415"/>
        <item x="371"/>
        <item x="217"/>
        <item x="307"/>
        <item x="603"/>
        <item x="336"/>
        <item x="285"/>
        <item x="43"/>
        <item x="102"/>
        <item x="13"/>
        <item x="560"/>
        <item x="243"/>
        <item x="360"/>
        <item x="454"/>
        <item x="481"/>
        <item x="19"/>
        <item x="83"/>
        <item x="581"/>
        <item x="142"/>
        <item x="59"/>
        <item x="501"/>
        <item x="226"/>
        <item x="103"/>
        <item x="397"/>
        <item x="408"/>
        <item x="401"/>
        <item x="403"/>
        <item x="421"/>
        <item x="520"/>
        <item x="394"/>
        <item x="506"/>
        <item x="308"/>
        <item x="429"/>
        <item x="572"/>
        <item x="512"/>
        <item x="104"/>
        <item x="606"/>
        <item x="446"/>
        <item x="105"/>
        <item x="620"/>
        <item x="358"/>
        <item x="175"/>
        <item x="422"/>
        <item x="10"/>
        <item x="267"/>
        <item x="106"/>
        <item x="234"/>
        <item x="626"/>
        <item x="546"/>
        <item x="8"/>
        <item x="556"/>
        <item x="621"/>
        <item x="618"/>
        <item x="284"/>
        <item x="433"/>
        <item x="135"/>
        <item x="84"/>
        <item x="204"/>
        <item x="573"/>
        <item x="638"/>
        <item x="76"/>
        <item x="574"/>
        <item x="14"/>
        <item x="56"/>
        <item x="15"/>
        <item x="437"/>
        <item x="643"/>
        <item x="264"/>
        <item x="469"/>
        <item x="107"/>
        <item x="145"/>
        <item x="77"/>
        <item x="63"/>
        <item x="374"/>
        <item x="474"/>
        <item x="450"/>
        <item x="45"/>
        <item x="318"/>
        <item x="108"/>
        <item x="272"/>
        <item x="389"/>
        <item x="549"/>
        <item x="25"/>
        <item x="313"/>
        <item x="57"/>
        <item x="322"/>
        <item x="346"/>
        <item x="271"/>
        <item x="171"/>
        <item x="593"/>
        <item x="277"/>
        <item x="635"/>
        <item x="250"/>
        <item x="607"/>
        <item x="74"/>
        <item x="305"/>
        <item x="513"/>
        <item x="369"/>
        <item x="536"/>
        <item x="439"/>
        <item x="461"/>
        <item x="288"/>
        <item x="342"/>
        <item x="590"/>
        <item x="109"/>
        <item x="110"/>
        <item x="616"/>
        <item x="247"/>
        <item x="528"/>
        <item x="41"/>
        <item x="231"/>
        <item x="224"/>
        <item x="256"/>
        <item x="168"/>
        <item x="625"/>
        <item x="576"/>
        <item x="443"/>
        <item x="140"/>
        <item x="384"/>
        <item x="111"/>
        <item x="420"/>
        <item x="229"/>
        <item x="344"/>
        <item x="431"/>
        <item x="611"/>
        <item x="26"/>
        <item x="112"/>
        <item x="527"/>
        <item x="487"/>
        <item x="211"/>
        <item x="514"/>
        <item x="166"/>
        <item x="165"/>
        <item x="386"/>
        <item x="462"/>
        <item x="238"/>
        <item x="199"/>
        <item x="55"/>
        <item x="444"/>
        <item x="432"/>
        <item x="159"/>
        <item x="158"/>
        <item x="575"/>
        <item x="499"/>
        <item x="628"/>
        <item x="113"/>
        <item x="68"/>
        <item x="361"/>
        <item x="507"/>
        <item x="456"/>
        <item x="554"/>
        <item x="60"/>
        <item x="623"/>
        <item x="353"/>
        <item x="350"/>
        <item x="495"/>
        <item x="223"/>
        <item x="300"/>
        <item x="523"/>
        <item x="114"/>
        <item x="161"/>
        <item x="478"/>
        <item x="441"/>
        <item x="631"/>
        <item x="64"/>
        <item x="157"/>
        <item x="553"/>
        <item x="419"/>
        <item x="459"/>
        <item x="589"/>
        <item x="445"/>
        <item x="149"/>
        <item x="547"/>
        <item x="540"/>
        <item x="16"/>
        <item x="61"/>
        <item x="32"/>
        <item x="315"/>
        <item x="472"/>
        <item x="270"/>
        <item x="594"/>
        <item x="189"/>
        <item x="152"/>
        <item x="249"/>
        <item x="148"/>
        <item x="362"/>
        <item x="451"/>
        <item x="486"/>
        <item x="47"/>
        <item x="526"/>
        <item x="436"/>
        <item x="254"/>
        <item x="4"/>
        <item x="1"/>
        <item x="12"/>
        <item x="7"/>
        <item x="0"/>
        <item x="141"/>
        <item x="156"/>
        <item x="583"/>
        <item x="21"/>
        <item x="518"/>
        <item x="440"/>
        <item x="87"/>
        <item x="273"/>
        <item x="475"/>
        <item x="511"/>
        <item x="447"/>
        <item x="261"/>
        <item x="69"/>
        <item x="174"/>
        <item x="535"/>
        <item x="633"/>
        <item x="413"/>
        <item x="458"/>
        <item x="266"/>
        <item x="335"/>
        <item x="9"/>
        <item x="131"/>
        <item x="146"/>
        <item x="640"/>
        <item x="70"/>
        <item x="153"/>
        <item x="510"/>
        <item x="430"/>
        <item x="337"/>
        <item x="209"/>
        <item x="88"/>
        <item x="524"/>
        <item x="509"/>
        <item x="188"/>
        <item x="297"/>
        <item x="489"/>
        <item x="418"/>
        <item x="42"/>
        <item x="646"/>
        <item x="455"/>
        <item x="627"/>
        <item x="274"/>
        <item x="279"/>
        <item x="331"/>
        <item x="561"/>
        <item x="570"/>
        <item x="218"/>
        <item x="545"/>
        <item x="365"/>
        <item x="198"/>
        <item x="208"/>
        <item x="196"/>
        <item x="78"/>
        <item x="203"/>
        <item x="65"/>
        <item x="492"/>
        <item x="240"/>
        <item x="232"/>
        <item x="115"/>
        <item x="205"/>
        <item x="50"/>
        <item x="66"/>
        <item x="278"/>
        <item x="402"/>
        <item x="320"/>
        <item x="186"/>
        <item x="591"/>
        <item x="67"/>
        <item x="29"/>
        <item x="373"/>
        <item x="248"/>
        <item x="321"/>
        <item x="349"/>
        <item x="648"/>
        <item x="435"/>
        <item x="314"/>
        <item x="178"/>
        <item x="390"/>
        <item x="291"/>
        <item x="180"/>
        <item x="427"/>
        <item x="195"/>
        <item x="116"/>
        <item x="359"/>
        <item x="160"/>
        <item x="163"/>
        <item x="117"/>
        <item x="637"/>
        <item x="595"/>
        <item x="405"/>
        <item x="423"/>
        <item x="40"/>
        <item x="464"/>
        <item x="504"/>
        <item x="438"/>
        <item x="614"/>
        <item x="258"/>
        <item x="490"/>
        <item x="460"/>
        <item x="416"/>
        <item x="118"/>
        <item x="480"/>
        <item x="391"/>
        <item x="5"/>
        <item x="20"/>
        <item x="200"/>
        <item x="233"/>
        <item x="375"/>
        <item x="333"/>
        <item x="119"/>
        <item x="120"/>
        <item x="398"/>
        <item x="569"/>
        <item x="121"/>
        <item x="122"/>
        <item x="306"/>
        <item x="619"/>
        <item x="210"/>
        <item x="80"/>
        <item x="629"/>
        <item x="493"/>
        <item x="622"/>
        <item x="559"/>
        <item x="567"/>
        <item x="571"/>
        <item x="191"/>
        <item x="392"/>
        <item x="521"/>
        <item x="502"/>
        <item x="255"/>
        <item x="406"/>
        <item x="287"/>
        <item x="491"/>
        <item x="194"/>
        <item x="609"/>
        <item x="519"/>
        <item x="295"/>
        <item x="123"/>
        <item x="293"/>
        <item x="385"/>
        <item x="190"/>
        <item x="235"/>
        <item x="325"/>
        <item x="310"/>
        <item x="177"/>
        <item x="222"/>
        <item x="304"/>
        <item x="453"/>
        <item x="424"/>
        <item x="58"/>
        <item x="124"/>
        <item x="409"/>
        <item x="316"/>
        <item x="298"/>
        <item x="357"/>
        <item x="500"/>
        <item x="538"/>
        <item x="172"/>
        <item x="73"/>
        <item x="352"/>
        <item x="72"/>
        <item x="207"/>
        <item x="125"/>
        <item x="411"/>
        <item x="252"/>
        <item x="312"/>
        <item x="246"/>
        <item x="143"/>
        <item x="263"/>
        <item x="282"/>
        <item x="586"/>
        <item x="283"/>
        <item x="582"/>
        <item x="534"/>
        <item x="484"/>
        <item x="126"/>
        <item x="154"/>
        <item x="457"/>
        <item x="183"/>
        <item x="39"/>
        <item x="551"/>
        <item x="644"/>
        <item x="596"/>
        <item x="542"/>
        <item x="268"/>
        <item x="85"/>
        <item x="383"/>
        <item x="338"/>
        <item x="428"/>
        <item x="334"/>
        <item x="260"/>
        <item x="558"/>
        <item x="127"/>
        <item x="598"/>
        <item x="38"/>
        <item x="182"/>
        <item x="630"/>
        <item x="636"/>
        <item x="197"/>
        <item x="476"/>
        <item x="286"/>
        <item x="587"/>
        <item x="46"/>
        <item x="604"/>
        <item x="343"/>
      </items>
    </pivotField>
    <pivotField axis="axisRow" compact="0" outline="0" showAll="0" defaultSubtotal="0">
      <items count="626">
        <item x="82"/>
        <item x="291"/>
        <item x="248"/>
        <item x="70"/>
        <item x="79"/>
        <item x="78"/>
        <item x="264"/>
        <item x="69"/>
        <item x="622"/>
        <item x="198"/>
        <item x="77"/>
        <item x="357"/>
        <item x="191"/>
        <item x="436"/>
        <item x="80"/>
        <item x="610"/>
        <item x="419"/>
        <item x="516"/>
        <item x="440"/>
        <item x="214"/>
        <item x="468"/>
        <item x="474"/>
        <item x="330"/>
        <item x="61"/>
        <item x="571"/>
        <item x="28"/>
        <item x="332"/>
        <item x="73"/>
        <item x="452"/>
        <item x="15"/>
        <item x="312"/>
        <item x="175"/>
        <item x="122"/>
        <item x="511"/>
        <item x="580"/>
        <item x="373"/>
        <item x="437"/>
        <item x="508"/>
        <item x="569"/>
        <item x="66"/>
        <item x="259"/>
        <item x="189"/>
        <item x="557"/>
        <item x="118"/>
        <item x="54"/>
        <item x="181"/>
        <item x="27"/>
        <item x="453"/>
        <item x="88"/>
        <item x="170"/>
        <item x="212"/>
        <item x="333"/>
        <item x="505"/>
        <item x="617"/>
        <item x="299"/>
        <item x="221"/>
        <item x="129"/>
        <item x="441"/>
        <item x="119"/>
        <item x="108"/>
        <item x="268"/>
        <item x="308"/>
        <item x="475"/>
        <item x="488"/>
        <item x="491"/>
        <item x="19"/>
        <item x="487"/>
        <item x="113"/>
        <item x="582"/>
        <item x="112"/>
        <item x="519"/>
        <item x="178"/>
        <item x="420"/>
        <item x="458"/>
        <item x="76"/>
        <item x="466"/>
        <item x="97"/>
        <item x="63"/>
        <item x="225"/>
        <item x="418"/>
        <item x="83"/>
        <item x="545"/>
        <item x="201"/>
        <item x="367"/>
        <item x="575"/>
        <item x="396"/>
        <item x="247"/>
        <item x="584"/>
        <item x="130"/>
        <item x="329"/>
        <item x="490"/>
        <item x="355"/>
        <item x="485"/>
        <item x="528"/>
        <item x="526"/>
        <item x="128"/>
        <item x="110"/>
        <item x="34"/>
        <item x="606"/>
        <item x="279"/>
        <item x="229"/>
        <item x="406"/>
        <item x="331"/>
        <item x="500"/>
        <item x="166"/>
        <item x="605"/>
        <item x="454"/>
        <item x="64"/>
        <item x="431"/>
        <item x="107"/>
        <item x="55"/>
        <item x="445"/>
        <item x="513"/>
        <item x="160"/>
        <item x="281"/>
        <item x="598"/>
        <item x="188"/>
        <item x="290"/>
        <item x="283"/>
        <item x="111"/>
        <item x="101"/>
        <item x="105"/>
        <item x="387"/>
        <item x="297"/>
        <item x="501"/>
        <item x="555"/>
        <item x="594"/>
        <item x="349"/>
        <item x="390"/>
        <item x="402"/>
        <item x="276"/>
        <item x="577"/>
        <item x="414"/>
        <item x="84"/>
        <item x="542"/>
        <item x="363"/>
        <item x="389"/>
        <item x="37"/>
        <item x="560"/>
        <item x="176"/>
        <item x="133"/>
        <item x="115"/>
        <item x="151"/>
        <item x="313"/>
        <item x="154"/>
        <item x="186"/>
        <item x="469"/>
        <item x="104"/>
        <item x="45"/>
        <item x="378"/>
        <item x="506"/>
        <item x="361"/>
        <item x="614"/>
        <item x="286"/>
        <item x="253"/>
        <item x="599"/>
        <item x="478"/>
        <item x="99"/>
        <item x="94"/>
        <item x="344"/>
        <item x="484"/>
        <item x="383"/>
        <item x="352"/>
        <item x="446"/>
        <item x="320"/>
        <item x="137"/>
        <item x="142"/>
        <item x="16"/>
        <item x="92"/>
        <item x="271"/>
        <item x="43"/>
        <item x="444"/>
        <item x="427"/>
        <item x="416"/>
        <item x="547"/>
        <item x="456"/>
        <item x="298"/>
        <item x="461"/>
        <item x="49"/>
        <item x="529"/>
        <item x="356"/>
        <item x="496"/>
        <item x="300"/>
        <item x="499"/>
        <item x="282"/>
        <item x="301"/>
        <item x="592"/>
        <item x="476"/>
        <item x="327"/>
        <item x="521"/>
        <item x="59"/>
        <item x="428"/>
        <item x="600"/>
        <item x="340"/>
        <item x="495"/>
        <item x="517"/>
        <item x="210"/>
        <item x="278"/>
        <item x="417"/>
        <item x="157"/>
        <item x="39"/>
        <item x="425"/>
        <item x="498"/>
        <item x="235"/>
        <item x="376"/>
        <item x="103"/>
        <item x="309"/>
        <item x="432"/>
        <item x="141"/>
        <item x="90"/>
        <item x="559"/>
        <item x="285"/>
        <item x="31"/>
        <item x="393"/>
        <item x="477"/>
        <item x="604"/>
        <item x="153"/>
        <item x="245"/>
        <item x="550"/>
        <item x="563"/>
        <item x="472"/>
        <item x="238"/>
        <item x="565"/>
        <item x="410"/>
        <item x="413"/>
        <item x="86"/>
        <item x="619"/>
        <item x="161"/>
        <item x="96"/>
        <item x="561"/>
        <item x="263"/>
        <item x="165"/>
        <item x="29"/>
        <item x="398"/>
        <item x="289"/>
        <item x="607"/>
        <item x="522"/>
        <item x="537"/>
        <item x="426"/>
        <item x="568"/>
        <item x="335"/>
        <item x="386"/>
        <item x="459"/>
        <item x="303"/>
        <item x="223"/>
        <item x="216"/>
        <item x="287"/>
        <item x="46"/>
        <item x="209"/>
        <item x="71"/>
        <item x="525"/>
        <item x="213"/>
        <item x="179"/>
        <item x="295"/>
        <item x="173"/>
        <item x="233"/>
        <item x="562"/>
        <item x="239"/>
        <item x="224"/>
        <item x="95"/>
        <item x="131"/>
        <item x="177"/>
        <item x="549"/>
        <item x="89"/>
        <item x="250"/>
        <item x="601"/>
        <item x="546"/>
        <item x="237"/>
        <item x="167"/>
        <item x="423"/>
        <item x="371"/>
        <item x="570"/>
        <item x="518"/>
        <item x="132"/>
        <item x="194"/>
        <item x="306"/>
        <item x="60"/>
        <item x="117"/>
        <item x="380"/>
        <item x="38"/>
        <item x="211"/>
        <item x="504"/>
        <item x="203"/>
        <item x="360"/>
        <item x="217"/>
        <item x="494"/>
        <item x="404"/>
        <item x="564"/>
        <item x="384"/>
        <item x="41"/>
        <item x="272"/>
        <item x="243"/>
        <item x="347"/>
        <item x="280"/>
        <item x="208"/>
        <item x="40"/>
        <item x="199"/>
        <item x="42"/>
        <item x="138"/>
        <item x="403"/>
        <item x="351"/>
        <item x="93"/>
        <item x="415"/>
        <item x="369"/>
        <item x="36"/>
        <item x="551"/>
        <item x="230"/>
        <item x="321"/>
        <item x="30"/>
        <item x="234"/>
        <item x="255"/>
        <item x="455"/>
        <item x="310"/>
        <item x="134"/>
        <item x="307"/>
        <item x="260"/>
        <item x="322"/>
        <item x="226"/>
        <item x="24"/>
        <item x="26"/>
        <item x="492"/>
        <item x="124"/>
        <item x="262"/>
        <item x="32"/>
        <item x="293"/>
        <item x="169"/>
        <item x="56"/>
        <item x="256"/>
        <item x="87"/>
        <item x="44"/>
        <item x="163"/>
        <item x="143"/>
        <item x="23"/>
        <item x="120"/>
        <item x="325"/>
        <item x="314"/>
        <item x="184"/>
        <item x="346"/>
        <item x="311"/>
        <item x="145"/>
        <item x="482"/>
        <item x="391"/>
        <item x="164"/>
        <item x="400"/>
        <item x="228"/>
        <item x="448"/>
        <item x="292"/>
        <item x="240"/>
        <item x="535"/>
        <item x="25"/>
        <item x="182"/>
        <item x="155"/>
        <item x="222"/>
        <item x="231"/>
        <item x="53"/>
        <item x="62"/>
        <item x="215"/>
        <item x="424"/>
        <item x="65"/>
        <item x="399"/>
        <item x="251"/>
        <item x="480"/>
        <item x="22"/>
        <item x="443"/>
        <item x="75"/>
        <item x="451"/>
        <item x="81"/>
        <item x="149"/>
        <item x="185"/>
        <item x="379"/>
        <item x="144"/>
        <item x="72"/>
        <item x="350"/>
        <item x="241"/>
        <item x="121"/>
        <item x="463"/>
        <item x="195"/>
        <item x="294"/>
        <item x="21"/>
        <item x="284"/>
        <item x="269"/>
        <item x="227"/>
        <item x="123"/>
        <item x="254"/>
        <item x="168"/>
        <item x="171"/>
        <item x="471"/>
        <item x="270"/>
        <item x="100"/>
        <item x="193"/>
        <item x="544"/>
        <item x="274"/>
        <item x="481"/>
        <item x="467"/>
        <item x="192"/>
        <item x="581"/>
        <item x="148"/>
        <item x="318"/>
        <item x="204"/>
        <item x="533"/>
        <item x="258"/>
        <item x="353"/>
        <item x="483"/>
        <item x="125"/>
        <item x="433"/>
        <item x="465"/>
        <item x="126"/>
        <item x="497"/>
        <item x="68"/>
        <item x="464"/>
        <item x="158"/>
        <item x="246"/>
        <item x="375"/>
        <item x="187"/>
        <item x="589"/>
        <item x="146"/>
        <item x="183"/>
        <item x="252"/>
        <item x="35"/>
        <item x="273"/>
        <item x="579"/>
        <item x="381"/>
        <item x="609"/>
        <item x="152"/>
        <item x="218"/>
        <item x="515"/>
        <item x="337"/>
        <item x="552"/>
        <item x="527"/>
        <item x="98"/>
        <item x="578"/>
        <item x="220"/>
        <item x="197"/>
        <item x="196"/>
        <item x="512"/>
        <item x="261"/>
        <item x="91"/>
        <item x="611"/>
        <item x="334"/>
        <item x="304"/>
        <item x="242"/>
        <item x="190"/>
        <item x="147"/>
        <item x="11"/>
        <item x="412"/>
        <item x="232"/>
        <item x="150"/>
        <item x="531"/>
        <item x="172"/>
        <item x="573"/>
        <item x="109"/>
        <item x="162"/>
        <item x="174"/>
        <item x="202"/>
        <item x="317"/>
        <item x="507"/>
        <item x="74"/>
        <item x="338"/>
        <item x="180"/>
        <item x="539"/>
        <item x="205"/>
        <item x="316"/>
        <item x="236"/>
        <item x="315"/>
        <item x="538"/>
        <item x="58"/>
        <item x="377"/>
        <item x="275"/>
        <item x="532"/>
        <item x="33"/>
        <item x="593"/>
        <item x="116"/>
        <item x="407"/>
        <item x="540"/>
        <item x="200"/>
        <item x="207"/>
        <item x="135"/>
        <item x="523"/>
        <item x="257"/>
        <item x="127"/>
        <item x="277"/>
        <item x="341"/>
        <item x="439"/>
        <item x="267"/>
        <item x="435"/>
        <item x="302"/>
        <item x="249"/>
        <item x="57"/>
        <item x="336"/>
        <item x="395"/>
        <item x="136"/>
        <item x="139"/>
        <item x="541"/>
        <item x="368"/>
        <item x="159"/>
        <item x="342"/>
        <item x="534"/>
        <item x="388"/>
        <item x="85"/>
        <item x="405"/>
        <item x="588"/>
        <item x="362"/>
        <item x="288"/>
        <item x="421"/>
        <item x="603"/>
        <item x="585"/>
        <item x="509"/>
        <item x="206"/>
        <item x="67"/>
        <item x="442"/>
        <item x="583"/>
        <item x="140"/>
        <item x="422"/>
        <item x="106"/>
        <item x="102"/>
        <item x="486"/>
        <item x="612"/>
        <item x="566"/>
        <item x="621"/>
        <item x="20"/>
        <item x="397"/>
        <item x="479"/>
        <item x="13"/>
        <item x="553"/>
        <item x="590"/>
        <item x="597"/>
        <item x="558"/>
        <item x="602"/>
        <item x="343"/>
        <item x="385"/>
        <item x="328"/>
        <item x="17"/>
        <item x="47"/>
        <item x="114"/>
        <item x="449"/>
        <item x="447"/>
        <item x="323"/>
        <item x="319"/>
        <item x="324"/>
        <item x="457"/>
        <item x="326"/>
        <item x="394"/>
        <item x="358"/>
        <item x="576"/>
        <item x="401"/>
        <item x="364"/>
        <item x="624"/>
        <item x="156"/>
        <item x="616"/>
        <item x="543"/>
        <item x="219"/>
        <item x="52"/>
        <item x="623"/>
        <item x="620"/>
        <item x="574"/>
        <item x="473"/>
        <item x="514"/>
        <item x="524"/>
        <item x="10"/>
        <item x="556"/>
        <item x="429"/>
        <item x="305"/>
        <item x="51"/>
        <item x="438"/>
        <item x="587"/>
        <item x="392"/>
        <item x="48"/>
        <item x="12"/>
        <item x="536"/>
        <item x="554"/>
        <item x="411"/>
        <item x="595"/>
        <item x="8"/>
        <item x="591"/>
        <item x="348"/>
        <item x="615"/>
        <item x="9"/>
        <item x="460"/>
        <item x="3"/>
        <item x="470"/>
        <item x="0"/>
        <item x="548"/>
        <item x="265"/>
        <item x="586"/>
        <item x="5"/>
        <item x="266"/>
        <item x="613"/>
        <item x="4"/>
        <item x="6"/>
        <item x="370"/>
        <item x="7"/>
        <item x="14"/>
        <item x="462"/>
        <item x="296"/>
        <item x="366"/>
        <item x="510"/>
        <item x="596"/>
        <item x="489"/>
        <item x="450"/>
        <item x="50"/>
        <item x="625"/>
        <item x="409"/>
        <item x="430"/>
        <item x="372"/>
        <item x="382"/>
        <item x="374"/>
        <item x="408"/>
        <item x="339"/>
        <item x="359"/>
        <item x="503"/>
        <item x="493"/>
        <item x="520"/>
        <item x="18"/>
        <item x="608"/>
        <item x="502"/>
        <item x="434"/>
        <item x="354"/>
        <item x="365"/>
        <item x="244"/>
        <item x="618"/>
        <item x="567"/>
        <item x="572"/>
        <item x="345"/>
        <item x="530"/>
        <item x="1"/>
        <item x="2"/>
      </items>
    </pivotField>
    <pivotField compact="0" outline="0" showAll="0" defaultSubtotal="0"/>
    <pivotField compact="0" outline="0" showAll="0" defaultSubtotal="0"/>
    <pivotField compact="0" outline="0" showAll="0" defaultSubtotal="0"/>
    <pivotField axis="axisRow" compact="0" outline="0" showAll="0" defaultSubtotal="0">
      <items count="4">
        <item x="1"/>
        <item x="2"/>
        <item x="3"/>
        <item x="0"/>
      </items>
    </pivotField>
    <pivotField axis="axisRow" compact="0" numFmtId="43" outline="0" showAll="0" defaultSubtotal="0">
      <items count="338">
        <item x="31"/>
        <item x="32"/>
        <item x="22"/>
        <item x="27"/>
        <item x="25"/>
        <item x="28"/>
        <item x="29"/>
        <item x="23"/>
        <item x="26"/>
        <item x="30"/>
        <item x="24"/>
        <item x="21"/>
        <item x="33"/>
        <item x="327"/>
        <item x="326"/>
        <item x="325"/>
        <item x="324"/>
        <item x="323"/>
        <item x="322"/>
        <item x="321"/>
        <item x="320"/>
        <item x="319"/>
        <item x="318"/>
        <item x="317"/>
        <item x="316"/>
        <item x="315"/>
        <item x="314"/>
        <item x="313"/>
        <item x="312"/>
        <item x="311"/>
        <item x="310"/>
        <item x="309"/>
        <item x="308"/>
        <item x="307"/>
        <item x="306"/>
        <item x="305"/>
        <item x="304"/>
        <item x="303"/>
        <item x="302"/>
        <item x="301"/>
        <item x="300"/>
        <item x="299"/>
        <item x="298"/>
        <item x="297"/>
        <item x="296"/>
        <item x="295"/>
        <item x="294"/>
        <item x="45"/>
        <item x="293"/>
        <item x="292"/>
        <item x="291"/>
        <item x="290"/>
        <item x="289"/>
        <item x="288"/>
        <item x="287"/>
        <item x="286"/>
        <item x="44"/>
        <item x="285"/>
        <item x="284"/>
        <item x="283"/>
        <item x="282"/>
        <item x="281"/>
        <item x="280"/>
        <item x="279"/>
        <item x="278"/>
        <item x="277"/>
        <item x="276"/>
        <item x="275"/>
        <item x="274"/>
        <item x="43"/>
        <item x="273"/>
        <item x="272"/>
        <item x="42"/>
        <item x="271"/>
        <item x="270"/>
        <item x="269"/>
        <item x="268"/>
        <item x="267"/>
        <item x="266"/>
        <item x="265"/>
        <item x="264"/>
        <item x="263"/>
        <item x="262"/>
        <item x="261"/>
        <item x="260"/>
        <item x="259"/>
        <item x="258"/>
        <item x="257"/>
        <item x="256"/>
        <item x="255"/>
        <item x="254"/>
        <item x="253"/>
        <item x="252"/>
        <item x="251"/>
        <item x="250"/>
        <item x="249"/>
        <item x="248"/>
        <item x="247"/>
        <item x="246"/>
        <item x="245"/>
        <item x="244"/>
        <item x="243"/>
        <item x="242"/>
        <item x="241"/>
        <item x="240"/>
        <item x="239"/>
        <item x="238"/>
        <item x="237"/>
        <item x="236"/>
        <item x="235"/>
        <item x="234"/>
        <item x="20"/>
        <item x="233"/>
        <item x="232"/>
        <item x="231"/>
        <item x="230"/>
        <item x="229"/>
        <item x="228"/>
        <item x="227"/>
        <item x="226"/>
        <item x="225"/>
        <item x="224"/>
        <item x="223"/>
        <item x="222"/>
        <item x="221"/>
        <item x="220"/>
        <item x="219"/>
        <item x="218"/>
        <item x="217"/>
        <item x="216"/>
        <item x="215"/>
        <item x="214"/>
        <item x="213"/>
        <item x="212"/>
        <item x="211"/>
        <item x="41"/>
        <item x="19"/>
        <item x="210"/>
        <item x="209"/>
        <item x="40"/>
        <item x="208"/>
        <item x="207"/>
        <item x="206"/>
        <item x="205"/>
        <item x="204"/>
        <item x="203"/>
        <item x="202"/>
        <item x="201"/>
        <item x="200"/>
        <item x="199"/>
        <item x="18"/>
        <item x="198"/>
        <item x="197"/>
        <item x="196"/>
        <item x="195"/>
        <item x="194"/>
        <item x="193"/>
        <item x="192"/>
        <item x="191"/>
        <item x="39"/>
        <item x="190"/>
        <item x="189"/>
        <item x="188"/>
        <item x="38"/>
        <item x="187"/>
        <item x="186"/>
        <item x="17"/>
        <item x="185"/>
        <item x="184"/>
        <item x="183"/>
        <item x="182"/>
        <item x="181"/>
        <item x="180"/>
        <item x="179"/>
        <item x="178"/>
        <item x="177"/>
        <item x="176"/>
        <item x="175"/>
        <item x="174"/>
        <item x="173"/>
        <item x="172"/>
        <item x="171"/>
        <item x="170"/>
        <item x="169"/>
        <item x="168"/>
        <item x="167"/>
        <item x="166"/>
        <item x="165"/>
        <item x="164"/>
        <item x="163"/>
        <item x="162"/>
        <item x="161"/>
        <item x="160"/>
        <item x="159"/>
        <item x="158"/>
        <item x="157"/>
        <item x="156"/>
        <item x="155"/>
        <item x="154"/>
        <item x="153"/>
        <item x="152"/>
        <item x="151"/>
        <item x="150"/>
        <item x="149"/>
        <item x="148"/>
        <item x="147"/>
        <item x="146"/>
        <item x="145"/>
        <item x="144"/>
        <item x="143"/>
        <item x="142"/>
        <item x="141"/>
        <item x="140"/>
        <item x="139"/>
        <item x="16"/>
        <item x="37"/>
        <item x="138"/>
        <item x="137"/>
        <item x="136"/>
        <item x="135"/>
        <item x="134"/>
        <item x="133"/>
        <item x="132"/>
        <item x="131"/>
        <item x="130"/>
        <item x="129"/>
        <item x="15"/>
        <item x="128"/>
        <item x="127"/>
        <item x="126"/>
        <item x="125"/>
        <item x="124"/>
        <item x="123"/>
        <item x="122"/>
        <item x="121"/>
        <item x="120"/>
        <item x="119"/>
        <item x="118"/>
        <item x="117"/>
        <item x="116"/>
        <item x="115"/>
        <item x="36"/>
        <item x="114"/>
        <item x="113"/>
        <item x="112"/>
        <item x="111"/>
        <item x="110"/>
        <item x="109"/>
        <item x="35"/>
        <item x="108"/>
        <item x="107"/>
        <item x="106"/>
        <item x="105"/>
        <item x="104"/>
        <item x="103"/>
        <item x="14"/>
        <item x="102"/>
        <item x="101"/>
        <item x="100"/>
        <item x="99"/>
        <item x="98"/>
        <item x="97"/>
        <item x="34"/>
        <item x="96"/>
        <item x="95"/>
        <item x="94"/>
        <item x="93"/>
        <item x="92"/>
        <item x="13"/>
        <item x="91"/>
        <item x="90"/>
        <item x="12"/>
        <item x="89"/>
        <item x="88"/>
        <item x="87"/>
        <item x="86"/>
        <item x="85"/>
        <item x="84"/>
        <item x="83"/>
        <item x="82"/>
        <item x="81"/>
        <item x="80"/>
        <item x="79"/>
        <item x="78"/>
        <item x="77"/>
        <item x="76"/>
        <item x="75"/>
        <item x="11"/>
        <item x="74"/>
        <item x="10"/>
        <item x="9"/>
        <item x="73"/>
        <item x="337"/>
        <item x="72"/>
        <item x="71"/>
        <item x="70"/>
        <item x="69"/>
        <item x="8"/>
        <item x="68"/>
        <item x="67"/>
        <item x="66"/>
        <item x="65"/>
        <item x="64"/>
        <item x="63"/>
        <item x="7"/>
        <item x="6"/>
        <item x="62"/>
        <item x="61"/>
        <item x="60"/>
        <item x="5"/>
        <item x="59"/>
        <item x="58"/>
        <item x="4"/>
        <item x="3"/>
        <item x="57"/>
        <item x="56"/>
        <item x="336"/>
        <item x="55"/>
        <item x="335"/>
        <item x="54"/>
        <item x="334"/>
        <item x="53"/>
        <item x="2"/>
        <item x="52"/>
        <item x="333"/>
        <item x="1"/>
        <item x="51"/>
        <item x="50"/>
        <item x="332"/>
        <item x="49"/>
        <item x="48"/>
        <item x="0"/>
        <item x="47"/>
        <item x="331"/>
        <item x="46"/>
        <item x="330"/>
        <item x="329"/>
        <item x="328"/>
      </items>
    </pivotField>
  </pivotFields>
  <rowFields count="4">
    <field x="9"/>
    <field x="10"/>
    <field x="15"/>
    <field x="14"/>
  </rowFields>
  <rowItems count="72">
    <i>
      <x v="20"/>
      <x v="468"/>
      <x v="116"/>
      <x v="3"/>
    </i>
    <i>
      <x v="22"/>
      <x v="544"/>
      <x v="267"/>
      <x v="3"/>
    </i>
    <i>
      <x v="30"/>
      <x v="239"/>
      <x v="78"/>
      <x v="3"/>
    </i>
    <i>
      <x v="51"/>
      <x v="492"/>
      <x v="106"/>
      <x v="3"/>
    </i>
    <i>
      <x v="58"/>
      <x v="564"/>
      <x v="54"/>
      <x v="3"/>
    </i>
    <i>
      <x v="60"/>
      <x v="173"/>
      <x v="250"/>
      <x v="3"/>
    </i>
    <i>
      <x v="73"/>
      <x v="510"/>
      <x v="59"/>
      <x v="3"/>
    </i>
    <i>
      <x v="75"/>
      <x v="624"/>
      <x v="12"/>
      <x/>
    </i>
    <i>
      <x v="77"/>
      <x v="592"/>
      <x v="198"/>
      <x v="3"/>
    </i>
    <i>
      <x v="78"/>
      <x v="543"/>
      <x v="67"/>
      <x v="3"/>
    </i>
    <i>
      <x v="114"/>
      <x v="53"/>
      <x v="19"/>
      <x v="3"/>
    </i>
    <i>
      <x v="122"/>
      <x v="218"/>
      <x v="96"/>
      <x v="3"/>
    </i>
    <i>
      <x v="123"/>
      <x v="524"/>
      <x v="51"/>
      <x v="3"/>
    </i>
    <i>
      <x v="128"/>
      <x v="370"/>
      <x v="46"/>
      <x v="3"/>
    </i>
    <i>
      <x v="134"/>
      <x v="152"/>
      <x v="22"/>
      <x v="3"/>
    </i>
    <i>
      <x v="138"/>
      <x v="52"/>
      <x v="148"/>
      <x v="3"/>
    </i>
    <i>
      <x v="152"/>
      <x v="146"/>
      <x v="191"/>
      <x v="3"/>
    </i>
    <i>
      <x v="156"/>
      <x v="610"/>
      <x v="162"/>
      <x v="3"/>
    </i>
    <i>
      <x v="193"/>
      <x v="207"/>
      <x v="231"/>
      <x v="3"/>
    </i>
    <i>
      <x v="211"/>
      <x v="602"/>
      <x v="233"/>
      <x v="3"/>
    </i>
    <i>
      <x v="235"/>
      <x v="33"/>
      <x v="140"/>
      <x v="3"/>
    </i>
    <i>
      <x v="242"/>
      <x v="161"/>
      <x v="291"/>
      <x v="3"/>
    </i>
    <i>
      <x v="251"/>
      <x v="131"/>
      <x v="66"/>
      <x v="3"/>
    </i>
    <i>
      <x v="257"/>
      <x v="623"/>
      <x v="118"/>
      <x v="3"/>
    </i>
    <i>
      <x v="266"/>
      <x v="624"/>
      <x v="12"/>
      <x v="1"/>
    </i>
    <i>
      <x v="273"/>
      <x v="412"/>
      <x v="310"/>
      <x v="3"/>
    </i>
    <i>
      <x v="277"/>
      <x v="62"/>
      <x v="184"/>
      <x v="3"/>
    </i>
    <i>
      <x v="281"/>
      <x v="392"/>
      <x v="178"/>
      <x v="3"/>
    </i>
    <i>
      <x v="283"/>
      <x v="34"/>
      <x v="62"/>
      <x v="3"/>
    </i>
    <i>
      <x v="294"/>
      <x v="192"/>
      <x v="38"/>
      <x v="3"/>
    </i>
    <i>
      <x v="295"/>
      <x v="93"/>
      <x v="120"/>
      <x v="3"/>
    </i>
    <i>
      <x v="297"/>
      <x v="94"/>
      <x v="122"/>
      <x v="3"/>
    </i>
    <i>
      <x v="299"/>
      <x v="470"/>
      <x v="48"/>
      <x v="3"/>
    </i>
    <i>
      <x v="306"/>
      <x v="586"/>
      <x v="23"/>
      <x v="3"/>
    </i>
    <i>
      <x v="308"/>
      <x v="81"/>
      <x v="101"/>
      <x v="3"/>
    </i>
    <i>
      <x v="313"/>
      <x v="8"/>
      <x v="14"/>
      <x v="3"/>
    </i>
    <i>
      <x v="343"/>
      <x v="624"/>
      <x v="177"/>
      <x v="3"/>
    </i>
    <i>
      <x v="361"/>
      <x v="155"/>
      <x v="39"/>
      <x v="3"/>
    </i>
    <i>
      <x v="362"/>
      <x v="174"/>
      <x v="99"/>
      <x v="3"/>
    </i>
    <i>
      <x v="377"/>
      <x v="340"/>
      <x v="175"/>
      <x v="3"/>
    </i>
    <i>
      <x v="381"/>
      <x v="560"/>
      <x v="234"/>
      <x v="3"/>
    </i>
    <i>
      <x v="389"/>
      <x v="266"/>
      <x v="100"/>
      <x v="3"/>
    </i>
    <i>
      <x v="397"/>
      <x v="236"/>
      <x v="126"/>
      <x v="3"/>
    </i>
    <i>
      <x v="398"/>
      <x v="624"/>
      <x v="12"/>
      <x v="1"/>
    </i>
    <i>
      <x v="410"/>
      <x v="98"/>
      <x v="32"/>
      <x v="3"/>
    </i>
    <i>
      <x v="416"/>
      <x v="138"/>
      <x v="86"/>
      <x v="3"/>
    </i>
    <i>
      <x v="422"/>
      <x v="624"/>
      <x v="12"/>
      <x v="1"/>
    </i>
    <i>
      <x v="446"/>
      <x v="569"/>
      <x v="92"/>
      <x v="3"/>
    </i>
    <i>
      <x v="449"/>
      <x v="606"/>
      <x v="259"/>
      <x v="3"/>
    </i>
    <i>
      <x v="458"/>
      <x v="609"/>
      <x v="151"/>
      <x v="3"/>
    </i>
    <i>
      <x v="467"/>
      <x v="575"/>
      <x v="21"/>
      <x v="3"/>
    </i>
    <i>
      <x v="484"/>
      <x v="265"/>
      <x v="37"/>
      <x v="3"/>
    </i>
    <i>
      <x v="491"/>
      <x v="112"/>
      <x v="137"/>
      <x v="3"/>
    </i>
    <i>
      <x v="507"/>
      <x v="624"/>
      <x v="319"/>
      <x v="3"/>
    </i>
    <i>
      <x v="531"/>
      <x v="516"/>
      <x v="24"/>
      <x v="3"/>
    </i>
    <i>
      <x v="532"/>
      <x v="517"/>
      <x v="80"/>
      <x v="3"/>
    </i>
    <i>
      <x v="533"/>
      <x v="605"/>
      <x v="311"/>
      <x v="3"/>
    </i>
    <i>
      <x v="534"/>
      <x v="128"/>
      <x v="281"/>
      <x v="3"/>
    </i>
    <i>
      <x v="539"/>
      <x v="414"/>
      <x v="52"/>
      <x v="3"/>
    </i>
    <i>
      <x v="556"/>
      <x v="459"/>
      <x v="108"/>
      <x v="3"/>
    </i>
    <i>
      <x v="560"/>
      <x v="126"/>
      <x v="45"/>
      <x v="3"/>
    </i>
    <i>
      <x v="563"/>
      <x v="504"/>
      <x v="35"/>
      <x v="3"/>
    </i>
    <i>
      <x v="567"/>
      <x v="237"/>
      <x v="103"/>
      <x v="3"/>
    </i>
    <i>
      <x v="570"/>
      <x v="617"/>
      <x v="12"/>
      <x v="1"/>
    </i>
    <i>
      <x v="572"/>
      <x v="386"/>
      <x v="189"/>
      <x v="3"/>
    </i>
    <i>
      <x v="591"/>
      <x v="503"/>
      <x v="244"/>
      <x v="3"/>
    </i>
    <i>
      <x v="614"/>
      <x v="42"/>
      <x v="63"/>
      <x v="3"/>
    </i>
    <i>
      <x v="622"/>
      <x v="144"/>
      <x v="185"/>
      <x v="3"/>
    </i>
    <i>
      <x v="624"/>
      <x v="70"/>
      <x v="129"/>
      <x v="3"/>
    </i>
    <i>
      <x v="626"/>
      <x v="38"/>
      <x v="77"/>
      <x v="3"/>
    </i>
    <i>
      <x v="641"/>
      <x v="437"/>
      <x v="25"/>
      <x v="3"/>
    </i>
    <i>
      <x v="645"/>
      <x v="526"/>
      <x v="88"/>
      <x v="3"/>
    </i>
  </rowItems>
  <colItems count="1">
    <i/>
  </colItems>
  <pageFields count="2">
    <pageField fld="4" hier="0"/>
    <pageField fld="8" hier="0"/>
  </pageFields>
  <formats count="639">
    <format dxfId="638">
      <pivotArea dataOnly="0" labelOnly="1" outline="0" fieldPosition="0">
        <references count="1">
          <reference field="10" count="0"/>
        </references>
      </pivotArea>
    </format>
    <format dxfId="637">
      <pivotArea dataOnly="0" labelOnly="1" outline="0" fieldPosition="0">
        <references count="2">
          <reference field="9" count="1" selected="0">
            <x v="0"/>
          </reference>
          <reference field="10" count="1">
            <x v="420"/>
          </reference>
        </references>
      </pivotArea>
    </format>
    <format dxfId="636">
      <pivotArea dataOnly="0" labelOnly="1" outline="0" fieldPosition="0">
        <references count="2">
          <reference field="9" count="1" selected="0">
            <x v="1"/>
          </reference>
          <reference field="10" count="1">
            <x v="599"/>
          </reference>
        </references>
      </pivotArea>
    </format>
    <format dxfId="635">
      <pivotArea dataOnly="0" labelOnly="1" outline="0" fieldPosition="0">
        <references count="2">
          <reference field="9" count="1" selected="0">
            <x v="2"/>
          </reference>
          <reference field="10" count="1">
            <x v="464"/>
          </reference>
        </references>
      </pivotArea>
    </format>
    <format dxfId="634">
      <pivotArea dataOnly="0" labelOnly="1" outline="0" fieldPosition="0">
        <references count="2">
          <reference field="9" count="1" selected="0">
            <x v="3"/>
          </reference>
          <reference field="10" count="1">
            <x v="388"/>
          </reference>
        </references>
      </pivotArea>
    </format>
    <format dxfId="633">
      <pivotArea dataOnly="0" labelOnly="1" outline="0" fieldPosition="0">
        <references count="2">
          <reference field="9" count="1" selected="0">
            <x v="4"/>
          </reference>
          <reference field="10" count="1">
            <x v="624"/>
          </reference>
        </references>
      </pivotArea>
    </format>
    <format dxfId="632">
      <pivotArea dataOnly="0" labelOnly="1" outline="0" fieldPosition="0">
        <references count="2">
          <reference field="9" count="1" selected="0">
            <x v="5"/>
          </reference>
          <reference field="10" count="1">
            <x v="255"/>
          </reference>
        </references>
      </pivotArea>
    </format>
    <format dxfId="631">
      <pivotArea dataOnly="0" labelOnly="1" outline="0" fieldPosition="0">
        <references count="2">
          <reference field="9" count="1" selected="0">
            <x v="6"/>
          </reference>
          <reference field="10" count="1">
            <x v="140"/>
          </reference>
        </references>
      </pivotArea>
    </format>
    <format dxfId="630">
      <pivotArea dataOnly="0" labelOnly="1" outline="0" fieldPosition="0">
        <references count="2">
          <reference field="9" count="1" selected="0">
            <x v="7"/>
          </reference>
          <reference field="10" count="1">
            <x v="360"/>
          </reference>
        </references>
      </pivotArea>
    </format>
    <format dxfId="629">
      <pivotArea dataOnly="0" labelOnly="1" outline="0" fieldPosition="0">
        <references count="2">
          <reference field="9" count="1" selected="0">
            <x v="8"/>
          </reference>
          <reference field="10" count="1">
            <x v="624"/>
          </reference>
        </references>
      </pivotArea>
    </format>
    <format dxfId="628">
      <pivotArea dataOnly="0" labelOnly="1" outline="0" fieldPosition="0">
        <references count="2">
          <reference field="9" count="1" selected="0">
            <x v="9"/>
          </reference>
          <reference field="10" count="1">
            <x v="426"/>
          </reference>
        </references>
      </pivotArea>
    </format>
    <format dxfId="627">
      <pivotArea dataOnly="0" labelOnly="1" outline="0" fieldPosition="0">
        <references count="2">
          <reference field="9" count="1" selected="0">
            <x v="10"/>
          </reference>
          <reference field="10" count="1">
            <x v="164"/>
          </reference>
        </references>
      </pivotArea>
    </format>
    <format dxfId="626">
      <pivotArea dataOnly="0" labelOnly="1" outline="0" fieldPosition="0">
        <references count="2">
          <reference field="9" count="1" selected="0">
            <x v="11"/>
          </reference>
          <reference field="10" count="1">
            <x v="247"/>
          </reference>
        </references>
      </pivotArea>
    </format>
    <format dxfId="625">
      <pivotArea dataOnly="0" labelOnly="1" outline="0" fieldPosition="0">
        <references count="2">
          <reference field="9" count="1" selected="0">
            <x v="12"/>
          </reference>
          <reference field="10" count="1">
            <x v="417"/>
          </reference>
        </references>
      </pivotArea>
    </format>
    <format dxfId="624">
      <pivotArea dataOnly="0" labelOnly="1" outline="0" fieldPosition="0">
        <references count="2">
          <reference field="9" count="1" selected="0">
            <x v="13"/>
          </reference>
          <reference field="10" count="1">
            <x v="86"/>
          </reference>
        </references>
      </pivotArea>
    </format>
    <format dxfId="623">
      <pivotArea dataOnly="0" labelOnly="1" outline="0" fieldPosition="0">
        <references count="2">
          <reference field="9" count="1" selected="0">
            <x v="14"/>
          </reference>
          <reference field="10" count="1">
            <x v="214"/>
          </reference>
        </references>
      </pivotArea>
    </format>
    <format dxfId="622">
      <pivotArea dataOnly="0" labelOnly="1" outline="0" fieldPosition="0">
        <references count="2">
          <reference field="9" count="1" selected="0">
            <x v="15"/>
          </reference>
          <reference field="10" count="1">
            <x v="148"/>
          </reference>
        </references>
      </pivotArea>
    </format>
    <format dxfId="621">
      <pivotArea dataOnly="0" labelOnly="1" outline="0" fieldPosition="0">
        <references count="2">
          <reference field="9" count="1" selected="0">
            <x v="16"/>
          </reference>
          <reference field="10" count="1">
            <x v="493"/>
          </reference>
        </references>
      </pivotArea>
    </format>
    <format dxfId="620">
      <pivotArea dataOnly="0" labelOnly="1" outline="0" fieldPosition="0">
        <references count="2">
          <reference field="9" count="1" selected="0">
            <x v="17"/>
          </reference>
          <reference field="10" count="1">
            <x v="351"/>
          </reference>
        </references>
      </pivotArea>
    </format>
    <format dxfId="619">
      <pivotArea dataOnly="0" labelOnly="1" outline="0" fieldPosition="0">
        <references count="2">
          <reference field="9" count="1" selected="0">
            <x v="18"/>
          </reference>
          <reference field="10" count="1">
            <x v="107"/>
          </reference>
        </references>
      </pivotArea>
    </format>
    <format dxfId="618">
      <pivotArea dataOnly="0" labelOnly="1" outline="0" fieldPosition="0">
        <references count="2">
          <reference field="9" count="1" selected="0">
            <x v="19"/>
          </reference>
          <reference field="10" count="1">
            <x v="289"/>
          </reference>
        </references>
      </pivotArea>
    </format>
    <format dxfId="617">
      <pivotArea dataOnly="0" labelOnly="1" outline="0" fieldPosition="0">
        <references count="2">
          <reference field="9" count="1" selected="0">
            <x v="20"/>
          </reference>
          <reference field="10" count="1">
            <x v="468"/>
          </reference>
        </references>
      </pivotArea>
    </format>
    <format dxfId="616">
      <pivotArea dataOnly="0" labelOnly="1" outline="0" fieldPosition="0">
        <references count="2">
          <reference field="9" count="1" selected="0">
            <x v="21"/>
          </reference>
          <reference field="10" count="1">
            <x v="455"/>
          </reference>
        </references>
      </pivotArea>
    </format>
    <format dxfId="615">
      <pivotArea dataOnly="0" labelOnly="1" outline="0" fieldPosition="0">
        <references count="2">
          <reference field="9" count="1" selected="0">
            <x v="22"/>
          </reference>
          <reference field="10" count="1">
            <x v="544"/>
          </reference>
        </references>
      </pivotArea>
    </format>
    <format dxfId="614">
      <pivotArea dataOnly="0" labelOnly="1" outline="0" fieldPosition="0">
        <references count="2">
          <reference field="9" count="1" selected="0">
            <x v="23"/>
          </reference>
          <reference field="10" count="1">
            <x v="488"/>
          </reference>
        </references>
      </pivotArea>
    </format>
    <format dxfId="613">
      <pivotArea dataOnly="0" labelOnly="1" outline="0" fieldPosition="0">
        <references count="2">
          <reference field="9" count="1" selected="0">
            <x v="24"/>
          </reference>
          <reference field="10" count="1">
            <x v="96"/>
          </reference>
        </references>
      </pivotArea>
    </format>
    <format dxfId="612">
      <pivotArea dataOnly="0" labelOnly="1" outline="0" fieldPosition="0">
        <references count="2">
          <reference field="9" count="1" selected="0">
            <x v="25"/>
          </reference>
          <reference field="10" count="1">
            <x v="481"/>
          </reference>
        </references>
      </pivotArea>
    </format>
    <format dxfId="611">
      <pivotArea dataOnly="0" labelOnly="1" outline="0" fieldPosition="0">
        <references count="2">
          <reference field="9" count="1" selected="0">
            <x v="26"/>
          </reference>
          <reference field="10" count="1">
            <x v="245"/>
          </reference>
        </references>
      </pivotArea>
    </format>
    <format dxfId="610">
      <pivotArea dataOnly="0" labelOnly="1" outline="0" fieldPosition="0">
        <references count="2">
          <reference field="9" count="1" selected="0">
            <x v="27"/>
          </reference>
          <reference field="10" count="1">
            <x v="15"/>
          </reference>
        </references>
      </pivotArea>
    </format>
    <format dxfId="609">
      <pivotArea dataOnly="0" labelOnly="1" outline="0" fieldPosition="0">
        <references count="2">
          <reference field="9" count="1" selected="0">
            <x v="28"/>
          </reference>
          <reference field="10" count="1">
            <x v="371"/>
          </reference>
        </references>
      </pivotArea>
    </format>
    <format dxfId="608">
      <pivotArea dataOnly="0" labelOnly="1" outline="0" fieldPosition="0">
        <references count="2">
          <reference field="9" count="1" selected="0">
            <x v="29"/>
          </reference>
          <reference field="10" count="1">
            <x v="121"/>
          </reference>
        </references>
      </pivotArea>
    </format>
    <format dxfId="607">
      <pivotArea dataOnly="0" labelOnly="1" outline="0" fieldPosition="0">
        <references count="2">
          <reference field="9" count="1" selected="0">
            <x v="30"/>
          </reference>
          <reference field="10" count="2">
            <x v="239"/>
            <x v="581"/>
          </reference>
        </references>
      </pivotArea>
    </format>
    <format dxfId="606">
      <pivotArea dataOnly="0" labelOnly="1" outline="0" fieldPosition="0">
        <references count="2">
          <reference field="9" count="1" selected="0">
            <x v="31"/>
          </reference>
          <reference field="10" count="1">
            <x v="296"/>
          </reference>
        </references>
      </pivotArea>
    </format>
    <format dxfId="605">
      <pivotArea dataOnly="0" labelOnly="1" outline="0" fieldPosition="0">
        <references count="2">
          <reference field="9" count="1" selected="0">
            <x v="32"/>
          </reference>
          <reference field="10" count="1">
            <x v="176"/>
          </reference>
        </references>
      </pivotArea>
    </format>
    <format dxfId="604">
      <pivotArea dataOnly="0" labelOnly="1" outline="0" fieldPosition="0">
        <references count="2">
          <reference field="9" count="1" selected="0">
            <x v="33"/>
          </reference>
          <reference field="10" count="1">
            <x v="35"/>
          </reference>
        </references>
      </pivotArea>
    </format>
    <format dxfId="603">
      <pivotArea dataOnly="0" labelOnly="1" outline="0" fieldPosition="0">
        <references count="2">
          <reference field="9" count="1" selected="0">
            <x v="34"/>
          </reference>
          <reference field="10" count="1">
            <x v="402"/>
          </reference>
        </references>
      </pivotArea>
    </format>
    <format dxfId="602">
      <pivotArea dataOnly="0" labelOnly="1" outline="0" fieldPosition="0">
        <references count="2">
          <reference field="9" count="1" selected="0">
            <x v="35"/>
          </reference>
          <reference field="10" count="1">
            <x v="348"/>
          </reference>
        </references>
      </pivotArea>
    </format>
    <format dxfId="601">
      <pivotArea dataOnly="0" labelOnly="1" outline="0" fieldPosition="0">
        <references count="2">
          <reference field="9" count="1" selected="0">
            <x v="36"/>
          </reference>
          <reference field="10" count="1">
            <x v="270"/>
          </reference>
        </references>
      </pivotArea>
    </format>
    <format dxfId="600">
      <pivotArea dataOnly="0" labelOnly="1" outline="0" fieldPosition="0">
        <references count="2">
          <reference field="9" count="1" selected="0">
            <x v="37"/>
          </reference>
          <reference field="10" count="1">
            <x v="624"/>
          </reference>
        </references>
      </pivotArea>
    </format>
    <format dxfId="599">
      <pivotArea dataOnly="0" labelOnly="1" outline="0" fieldPosition="0">
        <references count="2">
          <reference field="9" count="1" selected="0">
            <x v="38"/>
          </reference>
          <reference field="10" count="1">
            <x v="448"/>
          </reference>
        </references>
      </pivotArea>
    </format>
    <format dxfId="598">
      <pivotArea dataOnly="0" labelOnly="1" outline="0" fieldPosition="0">
        <references count="2">
          <reference field="9" count="1" selected="0">
            <x v="39"/>
          </reference>
          <reference field="10" count="1">
            <x v="17"/>
          </reference>
        </references>
      </pivotArea>
    </format>
    <format dxfId="597">
      <pivotArea dataOnly="0" labelOnly="1" outline="0" fieldPosition="0">
        <references count="2">
          <reference field="9" count="1" selected="0">
            <x v="40"/>
          </reference>
          <reference field="10" count="1">
            <x v="196"/>
          </reference>
        </references>
      </pivotArea>
    </format>
    <format dxfId="596">
      <pivotArea dataOnly="0" labelOnly="1" outline="0" fieldPosition="0">
        <references count="2">
          <reference field="9" count="1" selected="0">
            <x v="41"/>
          </reference>
          <reference field="10" count="1">
            <x v="462"/>
          </reference>
        </references>
      </pivotArea>
    </format>
    <format dxfId="595">
      <pivotArea dataOnly="0" labelOnly="1" outline="0" fieldPosition="0">
        <references count="2">
          <reference field="9" count="1" selected="0">
            <x v="42"/>
          </reference>
          <reference field="10" count="1">
            <x v="149"/>
          </reference>
        </references>
      </pivotArea>
    </format>
    <format dxfId="594">
      <pivotArea dataOnly="0" labelOnly="1" outline="0" fieldPosition="0">
        <references count="2">
          <reference field="9" count="1" selected="0">
            <x v="43"/>
          </reference>
          <reference field="10" count="1">
            <x v="433"/>
          </reference>
        </references>
      </pivotArea>
    </format>
    <format dxfId="593">
      <pivotArea dataOnly="0" labelOnly="1" outline="0" fieldPosition="0">
        <references count="2">
          <reference field="9" count="1" selected="0">
            <x v="44"/>
          </reference>
          <reference field="10" count="1">
            <x v="305"/>
          </reference>
        </references>
      </pivotArea>
    </format>
    <format dxfId="592">
      <pivotArea dataOnly="0" labelOnly="1" outline="0" fieldPosition="0">
        <references count="2">
          <reference field="9" count="1" selected="0">
            <x v="45"/>
          </reference>
          <reference field="10" count="1">
            <x v="220"/>
          </reference>
        </references>
      </pivotArea>
    </format>
    <format dxfId="591">
      <pivotArea dataOnly="0" labelOnly="1" outline="0" fieldPosition="0">
        <references count="2">
          <reference field="9" count="1" selected="0">
            <x v="46"/>
          </reference>
          <reference field="10" count="1">
            <x v="32"/>
          </reference>
        </references>
      </pivotArea>
    </format>
    <format dxfId="590">
      <pivotArea dataOnly="0" labelOnly="1" outline="0" fieldPosition="0">
        <references count="2">
          <reference field="9" count="1" selected="0">
            <x v="47"/>
          </reference>
          <reference field="10" count="1">
            <x v="399"/>
          </reference>
        </references>
      </pivotArea>
    </format>
    <format dxfId="589">
      <pivotArea dataOnly="0" labelOnly="1" outline="0" fieldPosition="0">
        <references count="2">
          <reference field="9" count="1" selected="0">
            <x v="48"/>
          </reference>
          <reference field="10" count="1">
            <x v="405"/>
          </reference>
        </references>
      </pivotArea>
    </format>
    <format dxfId="588">
      <pivotArea dataOnly="0" labelOnly="1" outline="0" fieldPosition="0">
        <references count="2">
          <reference field="9" count="1" selected="0">
            <x v="49"/>
          </reference>
          <reference field="10" count="1">
            <x v="377"/>
          </reference>
        </references>
      </pivotArea>
    </format>
    <format dxfId="587">
      <pivotArea dataOnly="0" labelOnly="1" outline="0" fieldPosition="0">
        <references count="2">
          <reference field="9" count="1" selected="0">
            <x v="50"/>
          </reference>
          <reference field="10" count="1">
            <x v="97"/>
          </reference>
        </references>
      </pivotArea>
    </format>
    <format dxfId="586">
      <pivotArea dataOnly="0" labelOnly="1" outline="0" fieldPosition="0">
        <references count="2">
          <reference field="9" count="1" selected="0">
            <x v="51"/>
          </reference>
          <reference field="10" count="2">
            <x v="492"/>
            <x v="611"/>
          </reference>
        </references>
      </pivotArea>
    </format>
    <format dxfId="585">
      <pivotArea dataOnly="0" labelOnly="1" outline="0" fieldPosition="0">
        <references count="2">
          <reference field="9" count="1" selected="0">
            <x v="52"/>
          </reference>
          <reference field="10" count="1">
            <x v="344"/>
          </reference>
        </references>
      </pivotArea>
    </format>
    <format dxfId="584">
      <pivotArea dataOnly="0" labelOnly="1" outline="0" fieldPosition="0">
        <references count="2">
          <reference field="9" count="1" selected="0">
            <x v="53"/>
          </reference>
          <reference field="10" count="1">
            <x v="303"/>
          </reference>
        </references>
      </pivotArea>
    </format>
    <format dxfId="583">
      <pivotArea dataOnly="0" labelOnly="1" outline="0" fieldPosition="0">
        <references count="2">
          <reference field="9" count="1" selected="0">
            <x v="54"/>
          </reference>
          <reference field="10" count="1">
            <x v="223"/>
          </reference>
        </references>
      </pivotArea>
    </format>
    <format dxfId="582">
      <pivotArea dataOnly="0" labelOnly="1" outline="0" fieldPosition="0">
        <references count="2">
          <reference field="9" count="1" selected="0">
            <x v="55"/>
          </reference>
          <reference field="10" count="1">
            <x v="387"/>
          </reference>
        </references>
      </pivotArea>
    </format>
    <format dxfId="581">
      <pivotArea dataOnly="0" labelOnly="1" outline="0" fieldPosition="0">
        <references count="2">
          <reference field="9" count="1" selected="0">
            <x v="56"/>
          </reference>
          <reference field="10" count="1">
            <x v="298"/>
          </reference>
        </references>
      </pivotArea>
    </format>
    <format dxfId="580">
      <pivotArea dataOnly="0" labelOnly="1" outline="0" fieldPosition="0">
        <references count="2">
          <reference field="9" count="1" selected="0">
            <x v="57"/>
          </reference>
          <reference field="10" count="1">
            <x v="72"/>
          </reference>
        </references>
      </pivotArea>
    </format>
    <format dxfId="579">
      <pivotArea dataOnly="0" labelOnly="1" outline="0" fieldPosition="0">
        <references count="2">
          <reference field="9" count="1" selected="0">
            <x v="58"/>
          </reference>
          <reference field="10" count="1">
            <x v="564"/>
          </reference>
        </references>
      </pivotArea>
    </format>
    <format dxfId="578">
      <pivotArea dataOnly="0" labelOnly="1" outline="0" fieldPosition="0">
        <references count="2">
          <reference field="9" count="1" selected="0">
            <x v="59"/>
          </reference>
          <reference field="10" count="1">
            <x v="505"/>
          </reference>
        </references>
      </pivotArea>
    </format>
    <format dxfId="577">
      <pivotArea dataOnly="0" labelOnly="1" outline="0" fieldPosition="0">
        <references count="2">
          <reference field="9" count="1" selected="0">
            <x v="60"/>
          </reference>
          <reference field="10" count="1">
            <x v="173"/>
          </reference>
        </references>
      </pivotArea>
    </format>
    <format dxfId="576">
      <pivotArea dataOnly="0" labelOnly="1" outline="0" fieldPosition="0">
        <references count="2">
          <reference field="9" count="1" selected="0">
            <x v="61"/>
          </reference>
          <reference field="10" count="1">
            <x v="202"/>
          </reference>
        </references>
      </pivotArea>
    </format>
    <format dxfId="575">
      <pivotArea dataOnly="0" labelOnly="1" outline="0" fieldPosition="0">
        <references count="2">
          <reference field="9" count="1" selected="0">
            <x v="62"/>
          </reference>
          <reference field="10" count="1">
            <x v="59"/>
          </reference>
        </references>
      </pivotArea>
    </format>
    <format dxfId="574">
      <pivotArea dataOnly="0" labelOnly="1" outline="0" fieldPosition="0">
        <references count="2">
          <reference field="9" count="1" selected="0">
            <x v="63"/>
          </reference>
          <reference field="10" count="1">
            <x v="624"/>
          </reference>
        </references>
      </pivotArea>
    </format>
    <format dxfId="573">
      <pivotArea dataOnly="0" labelOnly="1" outline="0" fieldPosition="0">
        <references count="2">
          <reference field="9" count="1" selected="0">
            <x v="64"/>
          </reference>
          <reference field="10" count="1">
            <x v="441"/>
          </reference>
        </references>
      </pivotArea>
    </format>
    <format dxfId="572">
      <pivotArea dataOnly="0" labelOnly="1" outline="0" fieldPosition="0">
        <references count="2">
          <reference field="9" count="1" selected="0">
            <x v="65"/>
          </reference>
          <reference field="10" count="1">
            <x v="213"/>
          </reference>
        </references>
      </pivotArea>
    </format>
    <format dxfId="571">
      <pivotArea dataOnly="0" labelOnly="1" outline="0" fieldPosition="0">
        <references count="2">
          <reference field="9" count="1" selected="0">
            <x v="66"/>
          </reference>
          <reference field="10" count="1">
            <x v="407"/>
          </reference>
        </references>
      </pivotArea>
    </format>
    <format dxfId="570">
      <pivotArea dataOnly="0" labelOnly="1" outline="0" fieldPosition="0">
        <references count="2">
          <reference field="9" count="1" selected="0">
            <x v="67"/>
          </reference>
          <reference field="10" count="1">
            <x v="558"/>
          </reference>
        </references>
      </pivotArea>
    </format>
    <format dxfId="569">
      <pivotArea dataOnly="0" labelOnly="1" outline="0" fieldPosition="0">
        <references count="2">
          <reference field="9" count="1" selected="0">
            <x v="69"/>
          </reference>
          <reference field="10" count="1">
            <x v="308"/>
          </reference>
        </references>
      </pivotArea>
    </format>
    <format dxfId="568">
      <pivotArea dataOnly="0" labelOnly="1" outline="0" fieldPosition="0">
        <references count="2">
          <reference field="9" count="1" selected="0">
            <x v="70"/>
          </reference>
          <reference field="10" count="1">
            <x v="210"/>
          </reference>
        </references>
      </pivotArea>
    </format>
    <format dxfId="567">
      <pivotArea dataOnly="0" labelOnly="1" outline="0" fieldPosition="0">
        <references count="2">
          <reference field="9" count="1" selected="0">
            <x v="71"/>
          </reference>
          <reference field="10" count="1">
            <x v="205"/>
          </reference>
        </references>
      </pivotArea>
    </format>
    <format dxfId="566">
      <pivotArea dataOnly="0" labelOnly="1" outline="0" fieldPosition="0">
        <references count="2">
          <reference field="9" count="1" selected="0">
            <x v="72"/>
          </reference>
          <reference field="10" count="1">
            <x v="518"/>
          </reference>
        </references>
      </pivotArea>
    </format>
    <format dxfId="565">
      <pivotArea dataOnly="0" labelOnly="1" outline="0" fieldPosition="0">
        <references count="2">
          <reference field="9" count="1" selected="0">
            <x v="73"/>
          </reference>
          <reference field="10" count="1">
            <x v="510"/>
          </reference>
        </references>
      </pivotArea>
    </format>
    <format dxfId="564">
      <pivotArea dataOnly="0" labelOnly="1" outline="0" fieldPosition="0">
        <references count="2">
          <reference field="9" count="1" selected="0">
            <x v="74"/>
          </reference>
          <reference field="10" count="1">
            <x v="600"/>
          </reference>
        </references>
      </pivotArea>
    </format>
    <format dxfId="563">
      <pivotArea dataOnly="0" labelOnly="1" outline="0" fieldPosition="0">
        <references count="2">
          <reference field="9" count="1" selected="0">
            <x v="75"/>
          </reference>
          <reference field="10" count="1">
            <x v="624"/>
          </reference>
        </references>
      </pivotArea>
    </format>
    <format dxfId="562">
      <pivotArea dataOnly="0" labelOnly="1" outline="0" fieldPosition="0">
        <references count="2">
          <reference field="9" count="1" selected="0">
            <x v="76"/>
          </reference>
          <reference field="10" count="1">
            <x v="378"/>
          </reference>
        </references>
      </pivotArea>
    </format>
    <format dxfId="561">
      <pivotArea dataOnly="0" labelOnly="1" outline="0" fieldPosition="0">
        <references count="2">
          <reference field="9" count="1" selected="0">
            <x v="77"/>
          </reference>
          <reference field="10" count="1">
            <x v="592"/>
          </reference>
        </references>
      </pivotArea>
    </format>
    <format dxfId="560">
      <pivotArea dataOnly="0" labelOnly="1" outline="0" fieldPosition="0">
        <references count="2">
          <reference field="9" count="1" selected="0">
            <x v="78"/>
          </reference>
          <reference field="10" count="1">
            <x v="543"/>
          </reference>
        </references>
      </pivotArea>
    </format>
    <format dxfId="559">
      <pivotArea dataOnly="0" labelOnly="1" outline="0" fieldPosition="0">
        <references count="2">
          <reference field="9" count="1" selected="0">
            <x v="79"/>
          </reference>
          <reference field="10" count="1">
            <x v="622"/>
          </reference>
        </references>
      </pivotArea>
    </format>
    <format dxfId="558">
      <pivotArea dataOnly="0" labelOnly="1" outline="0" fieldPosition="0">
        <references count="2">
          <reference field="9" count="1" selected="0">
            <x v="80"/>
          </reference>
          <reference field="10" count="1">
            <x v="616"/>
          </reference>
        </references>
      </pivotArea>
    </format>
    <format dxfId="557">
      <pivotArea dataOnly="0" labelOnly="1" outline="0" fieldPosition="0">
        <references count="2">
          <reference field="9" count="1" selected="0">
            <x v="81"/>
          </reference>
          <reference field="10" count="1">
            <x v="145"/>
          </reference>
        </references>
      </pivotArea>
    </format>
    <format dxfId="556">
      <pivotArea dataOnly="0" labelOnly="1" outline="0" fieldPosition="0">
        <references count="2">
          <reference field="9" count="1" selected="0">
            <x v="82"/>
          </reference>
          <reference field="10" count="1">
            <x v="496"/>
          </reference>
        </references>
      </pivotArea>
    </format>
    <format dxfId="555">
      <pivotArea dataOnly="0" labelOnly="1" outline="0" fieldPosition="0">
        <references count="2">
          <reference field="9" count="1" selected="0">
            <x v="83"/>
          </reference>
          <reference field="10" count="1">
            <x v="404"/>
          </reference>
        </references>
      </pivotArea>
    </format>
    <format dxfId="554">
      <pivotArea dataOnly="0" labelOnly="1" outline="0" fieldPosition="0">
        <references count="2">
          <reference field="9" count="1" selected="0">
            <x v="84"/>
          </reference>
          <reference field="10" count="1">
            <x v="50"/>
          </reference>
        </references>
      </pivotArea>
    </format>
    <format dxfId="553">
      <pivotArea dataOnly="0" labelOnly="1" outline="0" fieldPosition="0">
        <references count="2">
          <reference field="9" count="1" selected="0">
            <x v="85"/>
          </reference>
          <reference field="10" count="1">
            <x v="47"/>
          </reference>
        </references>
      </pivotArea>
    </format>
    <format dxfId="552">
      <pivotArea dataOnly="0" labelOnly="1" outline="0" fieldPosition="0">
        <references count="2">
          <reference field="9" count="1" selected="0">
            <x v="86"/>
          </reference>
          <reference field="10" count="1">
            <x v="230"/>
          </reference>
        </references>
      </pivotArea>
    </format>
    <format dxfId="551">
      <pivotArea dataOnly="0" labelOnly="1" outline="0" fieldPosition="0">
        <references count="2">
          <reference field="9" count="1" selected="0">
            <x v="87"/>
          </reference>
          <reference field="10" count="1">
            <x v="124"/>
          </reference>
        </references>
      </pivotArea>
    </format>
    <format dxfId="550">
      <pivotArea dataOnly="0" labelOnly="1" outline="0" fieldPosition="0">
        <references count="2">
          <reference field="9" count="1" selected="0">
            <x v="88"/>
          </reference>
          <reference field="10" count="1">
            <x v="123"/>
          </reference>
        </references>
      </pivotArea>
    </format>
    <format dxfId="549">
      <pivotArea dataOnly="0" labelOnly="1" outline="0" fieldPosition="0">
        <references count="2">
          <reference field="9" count="1" selected="0">
            <x v="89"/>
          </reference>
          <reference field="10" count="1">
            <x v="446"/>
          </reference>
        </references>
      </pivotArea>
    </format>
    <format dxfId="548">
      <pivotArea dataOnly="0" labelOnly="1" outline="0" fieldPosition="0">
        <references count="2">
          <reference field="9" count="1" selected="0">
            <x v="90"/>
          </reference>
          <reference field="10" count="1">
            <x v="294"/>
          </reference>
        </references>
      </pivotArea>
    </format>
    <format dxfId="547">
      <pivotArea dataOnly="0" labelOnly="1" outline="0" fieldPosition="0">
        <references count="2">
          <reference field="9" count="1" selected="0">
            <x v="91"/>
          </reference>
          <reference field="10" count="1">
            <x v="219"/>
          </reference>
        </references>
      </pivotArea>
    </format>
    <format dxfId="546">
      <pivotArea dataOnly="0" labelOnly="1" outline="0" fieldPosition="0">
        <references count="2">
          <reference field="9" count="1" selected="0">
            <x v="92"/>
          </reference>
          <reference field="10" count="1">
            <x v="413"/>
          </reference>
        </references>
      </pivotArea>
    </format>
    <format dxfId="545">
      <pivotArea dataOnly="0" labelOnly="1" outline="0" fieldPosition="0">
        <references count="2">
          <reference field="9" count="1" selected="0">
            <x v="93"/>
          </reference>
          <reference field="10" count="1">
            <x v="91"/>
          </reference>
        </references>
      </pivotArea>
    </format>
    <format dxfId="544">
      <pivotArea dataOnly="0" labelOnly="1" outline="0" fieldPosition="0">
        <references count="2">
          <reference field="9" count="1" selected="0">
            <x v="94"/>
          </reference>
          <reference field="10" count="1">
            <x v="562"/>
          </reference>
        </references>
      </pivotArea>
    </format>
    <format dxfId="543">
      <pivotArea dataOnly="0" labelOnly="1" outline="0" fieldPosition="0">
        <references count="2">
          <reference field="9" count="1" selected="0">
            <x v="95"/>
          </reference>
          <reference field="10" count="1">
            <x v="476"/>
          </reference>
        </references>
      </pivotArea>
    </format>
    <format dxfId="542">
      <pivotArea dataOnly="0" labelOnly="1" outline="0" fieldPosition="0">
        <references count="2">
          <reference field="9" count="1" selected="0">
            <x v="96"/>
          </reference>
          <reference field="10" count="1">
            <x v="198"/>
          </reference>
        </references>
      </pivotArea>
    </format>
    <format dxfId="541">
      <pivotArea dataOnly="0" labelOnly="1" outline="0" fieldPosition="0">
        <references count="2">
          <reference field="9" count="1" selected="0">
            <x v="97"/>
          </reference>
          <reference field="10" count="1">
            <x v="535"/>
          </reference>
        </references>
      </pivotArea>
    </format>
    <format dxfId="540">
      <pivotArea dataOnly="0" labelOnly="1" outline="0" fieldPosition="0">
        <references count="2">
          <reference field="9" count="1" selected="0">
            <x v="98"/>
          </reference>
          <reference field="10" count="1">
            <x v="338"/>
          </reference>
        </references>
      </pivotArea>
    </format>
    <format dxfId="539">
      <pivotArea dataOnly="0" labelOnly="1" outline="0" fieldPosition="0">
        <references count="2">
          <reference field="9" count="1" selected="0">
            <x v="99"/>
          </reference>
          <reference field="10" count="1">
            <x v="434"/>
          </reference>
        </references>
      </pivotArea>
    </format>
    <format dxfId="538">
      <pivotArea dataOnly="0" labelOnly="1" outline="0" fieldPosition="0">
        <references count="2">
          <reference field="9" count="1" selected="0">
            <x v="100"/>
          </reference>
          <reference field="10" count="1">
            <x v="306"/>
          </reference>
        </references>
      </pivotArea>
    </format>
    <format dxfId="537">
      <pivotArea dataOnly="0" labelOnly="1" outline="0" fieldPosition="0">
        <references count="2">
          <reference field="9" count="1" selected="0">
            <x v="101"/>
          </reference>
          <reference field="10" count="1">
            <x v="477"/>
          </reference>
        </references>
      </pivotArea>
    </format>
    <format dxfId="536">
      <pivotArea dataOnly="0" labelOnly="1" outline="0" fieldPosition="0">
        <references count="2">
          <reference field="9" count="1" selected="0">
            <x v="102"/>
          </reference>
          <reference field="10" count="1">
            <x v="409"/>
          </reference>
        </references>
      </pivotArea>
    </format>
    <format dxfId="535">
      <pivotArea dataOnly="0" labelOnly="1" outline="0" fieldPosition="0">
        <references count="2">
          <reference field="9" count="1" selected="0">
            <x v="103"/>
          </reference>
          <reference field="10" count="1">
            <x v="184"/>
          </reference>
        </references>
      </pivotArea>
    </format>
    <format dxfId="534">
      <pivotArea dataOnly="0" labelOnly="1" outline="0" fieldPosition="0">
        <references count="2">
          <reference field="9" count="1" selected="0">
            <x v="104"/>
          </reference>
          <reference field="10" count="1">
            <x v="547"/>
          </reference>
        </references>
      </pivotArea>
    </format>
    <format dxfId="533">
      <pivotArea dataOnly="0" labelOnly="1" outline="0" fieldPosition="0">
        <references count="2">
          <reference field="9" count="1" selected="0">
            <x v="105"/>
          </reference>
          <reference field="10" count="1">
            <x v="546"/>
          </reference>
        </references>
      </pivotArea>
    </format>
    <format dxfId="532">
      <pivotArea dataOnly="0" labelOnly="1" outline="0" fieldPosition="0">
        <references count="2">
          <reference field="9" count="1" selected="0">
            <x v="106"/>
          </reference>
          <reference field="10" count="1">
            <x v="318"/>
          </reference>
        </references>
      </pivotArea>
    </format>
    <format dxfId="531">
      <pivotArea dataOnly="0" labelOnly="1" outline="0" fieldPosition="0">
        <references count="2">
          <reference field="9" count="1" selected="0">
            <x v="107"/>
          </reference>
          <reference field="10" count="1">
            <x v="315"/>
          </reference>
        </references>
      </pivotArea>
    </format>
    <format dxfId="530">
      <pivotArea dataOnly="0" labelOnly="1" outline="0" fieldPosition="0">
        <references count="2">
          <reference field="9" count="1" selected="0">
            <x v="108"/>
          </reference>
          <reference field="10" count="1">
            <x v="115"/>
          </reference>
        </references>
      </pivotArea>
    </format>
    <format dxfId="529">
      <pivotArea dataOnly="0" labelOnly="1" outline="0" fieldPosition="0">
        <references count="2">
          <reference field="9" count="1" selected="0">
            <x v="109"/>
          </reference>
          <reference field="10" count="1">
            <x v="342"/>
          </reference>
        </references>
      </pivotArea>
    </format>
    <format dxfId="528">
      <pivotArea dataOnly="0" labelOnly="1" outline="0" fieldPosition="0">
        <references count="2">
          <reference field="9" count="1" selected="0">
            <x v="110"/>
          </reference>
          <reference field="10" count="1">
            <x v="511"/>
          </reference>
        </references>
      </pivotArea>
    </format>
    <format dxfId="527">
      <pivotArea dataOnly="0" labelOnly="1" outline="0" fieldPosition="0">
        <references count="2">
          <reference field="9" count="1" selected="0">
            <x v="111"/>
          </reference>
          <reference field="10" count="1">
            <x v="157"/>
          </reference>
        </references>
      </pivotArea>
    </format>
    <format dxfId="526">
      <pivotArea dataOnly="0" labelOnly="1" outline="0" fieldPosition="0">
        <references count="2">
          <reference field="9" count="1" selected="0">
            <x v="112"/>
          </reference>
          <reference field="10" count="1">
            <x v="411"/>
          </reference>
        </references>
      </pivotArea>
    </format>
    <format dxfId="525">
      <pivotArea dataOnly="0" labelOnly="1" outline="0" fieldPosition="0">
        <references count="2">
          <reference field="9" count="1" selected="0">
            <x v="113"/>
          </reference>
          <reference field="10" count="1">
            <x v="594"/>
          </reference>
        </references>
      </pivotArea>
    </format>
    <format dxfId="524">
      <pivotArea dataOnly="0" labelOnly="1" outline="0" fieldPosition="0">
        <references count="2">
          <reference field="9" count="1" selected="0">
            <x v="114"/>
          </reference>
          <reference field="10" count="2">
            <x v="53"/>
            <x v="552"/>
          </reference>
        </references>
      </pivotArea>
    </format>
    <format dxfId="523">
      <pivotArea dataOnly="0" labelOnly="1" outline="0" fieldPosition="0">
        <references count="2">
          <reference field="9" count="1" selected="0">
            <x v="115"/>
          </reference>
          <reference field="10" count="1">
            <x v="84"/>
          </reference>
        </references>
      </pivotArea>
    </format>
    <format dxfId="522">
      <pivotArea dataOnly="0" labelOnly="1" outline="0" fieldPosition="0">
        <references count="2">
          <reference field="9" count="1" selected="0">
            <x v="116"/>
          </reference>
          <reference field="10" count="1">
            <x v="54"/>
          </reference>
        </references>
      </pivotArea>
    </format>
    <format dxfId="521">
      <pivotArea dataOnly="0" labelOnly="1" outline="0" fieldPosition="0">
        <references count="2">
          <reference field="9" count="1" selected="0">
            <x v="117"/>
          </reference>
          <reference field="10" count="1">
            <x v="624"/>
          </reference>
        </references>
      </pivotArea>
    </format>
    <format dxfId="520">
      <pivotArea dataOnly="0" labelOnly="1" outline="0" fieldPosition="0">
        <references count="2">
          <reference field="9" count="1" selected="0">
            <x v="118"/>
          </reference>
          <reference field="10" count="1">
            <x v="356"/>
          </reference>
        </references>
      </pivotArea>
    </format>
    <format dxfId="519">
      <pivotArea dataOnly="0" labelOnly="1" outline="0" fieldPosition="0">
        <references count="2">
          <reference field="9" count="1" selected="0">
            <x v="119"/>
          </reference>
          <reference field="10" count="1">
            <x v="450"/>
          </reference>
        </references>
      </pivotArea>
    </format>
    <format dxfId="518">
      <pivotArea dataOnly="0" labelOnly="1" outline="0" fieldPosition="0">
        <references count="2">
          <reference field="9" count="1" selected="0">
            <x v="120"/>
          </reference>
          <reference field="10" count="1">
            <x v="624"/>
          </reference>
        </references>
      </pivotArea>
    </format>
    <format dxfId="517">
      <pivotArea dataOnly="0" labelOnly="1" outline="0" fieldPosition="0">
        <references count="2">
          <reference field="9" count="1" selected="0">
            <x v="121"/>
          </reference>
          <reference field="10" count="1">
            <x v="43"/>
          </reference>
        </references>
      </pivotArea>
    </format>
    <format dxfId="516">
      <pivotArea dataOnly="0" labelOnly="1" outline="0" fieldPosition="0">
        <references count="2">
          <reference field="9" count="1" selected="0">
            <x v="122"/>
          </reference>
          <reference field="10" count="1">
            <x v="218"/>
          </reference>
        </references>
      </pivotArea>
    </format>
    <format dxfId="515">
      <pivotArea dataOnly="0" labelOnly="1" outline="0" fieldPosition="0">
        <references count="2">
          <reference field="9" count="1" selected="0">
            <x v="123"/>
          </reference>
          <reference field="10" count="1">
            <x v="524"/>
          </reference>
        </references>
      </pivotArea>
    </format>
    <format dxfId="514">
      <pivotArea dataOnly="0" labelOnly="1" outline="0" fieldPosition="0">
        <references count="2">
          <reference field="9" count="1" selected="0">
            <x v="124"/>
          </reference>
          <reference field="10" count="1">
            <x v="271"/>
          </reference>
        </references>
      </pivotArea>
    </format>
    <format dxfId="513">
      <pivotArea dataOnly="0" labelOnly="1" outline="0" fieldPosition="0">
        <references count="2">
          <reference field="9" count="1" selected="0">
            <x v="125"/>
          </reference>
          <reference field="10" count="1">
            <x v="500"/>
          </reference>
        </references>
      </pivotArea>
    </format>
    <format dxfId="512">
      <pivotArea dataOnly="0" labelOnly="1" outline="0" fieldPosition="0">
        <references count="2">
          <reference field="9" count="1" selected="0">
            <x v="126"/>
          </reference>
          <reference field="10" count="1">
            <x v="290"/>
          </reference>
        </references>
      </pivotArea>
    </format>
    <format dxfId="511">
      <pivotArea dataOnly="0" labelOnly="1" outline="0" fieldPosition="0">
        <references count="2">
          <reference field="9" count="1" selected="0">
            <x v="127"/>
          </reference>
          <reference field="10" count="1">
            <x v="540"/>
          </reference>
        </references>
      </pivotArea>
    </format>
    <format dxfId="510">
      <pivotArea dataOnly="0" labelOnly="1" outline="0" fieldPosition="0">
        <references count="2">
          <reference field="9" count="1" selected="0">
            <x v="128"/>
          </reference>
          <reference field="10" count="1">
            <x v="370"/>
          </reference>
        </references>
      </pivotArea>
    </format>
    <format dxfId="509">
      <pivotArea dataOnly="0" labelOnly="1" outline="0" fieldPosition="0">
        <references count="2">
          <reference field="9" count="1" selected="0">
            <x v="129"/>
          </reference>
          <reference field="10" count="1">
            <x v="120"/>
          </reference>
        </references>
      </pivotArea>
    </format>
    <format dxfId="508">
      <pivotArea dataOnly="0" labelOnly="1" outline="0" fieldPosition="0">
        <references count="2">
          <reference field="9" count="1" selected="0">
            <x v="130"/>
          </reference>
          <reference field="10" count="1">
            <x v="186"/>
          </reference>
        </references>
      </pivotArea>
    </format>
    <format dxfId="507">
      <pivotArea dataOnly="0" labelOnly="1" outline="0" fieldPosition="0">
        <references count="2">
          <reference field="9" count="1" selected="0">
            <x v="131"/>
          </reference>
          <reference field="10" count="1">
            <x v="352"/>
          </reference>
        </references>
      </pivotArea>
    </format>
    <format dxfId="506">
      <pivotArea dataOnly="0" labelOnly="1" outline="0" fieldPosition="0">
        <references count="2">
          <reference field="9" count="1" selected="0">
            <x v="132"/>
          </reference>
          <reference field="10" count="1">
            <x v="435"/>
          </reference>
        </references>
      </pivotArea>
    </format>
    <format dxfId="505">
      <pivotArea dataOnly="0" labelOnly="1" outline="0" fieldPosition="0">
        <references count="2">
          <reference field="9" count="1" selected="0">
            <x v="133"/>
          </reference>
          <reference field="10" count="1">
            <x v="57"/>
          </reference>
        </references>
      </pivotArea>
    </format>
    <format dxfId="504">
      <pivotArea dataOnly="0" labelOnly="1" outline="0" fieldPosition="0">
        <references count="2">
          <reference field="9" count="1" selected="0">
            <x v="134"/>
          </reference>
          <reference field="10" count="1">
            <x v="152"/>
          </reference>
        </references>
      </pivotArea>
    </format>
    <format dxfId="503">
      <pivotArea dataOnly="0" labelOnly="1" outline="0" fieldPosition="0">
        <references count="2">
          <reference field="9" count="1" selected="0">
            <x v="135"/>
          </reference>
          <reference field="10" count="1">
            <x v="410"/>
          </reference>
        </references>
      </pivotArea>
    </format>
    <format dxfId="502">
      <pivotArea dataOnly="0" labelOnly="1" outline="0" fieldPosition="0">
        <references count="2">
          <reference field="9" count="1" selected="0">
            <x v="136"/>
          </reference>
          <reference field="10" count="1">
            <x v="423"/>
          </reference>
        </references>
      </pivotArea>
    </format>
    <format dxfId="501">
      <pivotArea dataOnly="0" labelOnly="1" outline="0" fieldPosition="0">
        <references count="2">
          <reference field="9" count="1" selected="0">
            <x v="137"/>
          </reference>
          <reference field="10" count="1">
            <x v="456"/>
          </reference>
        </references>
      </pivotArea>
    </format>
    <format dxfId="500">
      <pivotArea dataOnly="0" labelOnly="1" outline="0" fieldPosition="0">
        <references count="2">
          <reference field="9" count="1" selected="0">
            <x v="138"/>
          </reference>
          <reference field="10" count="1">
            <x v="52"/>
          </reference>
        </references>
      </pivotArea>
    </format>
    <format dxfId="499">
      <pivotArea dataOnly="0" labelOnly="1" outline="0" fieldPosition="0">
        <references count="2">
          <reference field="9" count="1" selected="0">
            <x v="139"/>
          </reference>
          <reference field="10" count="1">
            <x v="593"/>
          </reference>
        </references>
      </pivotArea>
    </format>
    <format dxfId="498">
      <pivotArea dataOnly="0" labelOnly="1" outline="0" fieldPosition="0">
        <references count="2">
          <reference field="9" count="1" selected="0">
            <x v="140"/>
          </reference>
          <reference field="10" count="1">
            <x v="537"/>
          </reference>
        </references>
      </pivotArea>
    </format>
    <format dxfId="497">
      <pivotArea dataOnly="0" labelOnly="1" outline="0" fieldPosition="0">
        <references count="2">
          <reference field="9" count="1" selected="0">
            <x v="141"/>
          </reference>
          <reference field="10" count="1">
            <x v="598"/>
          </reference>
        </references>
      </pivotArea>
    </format>
    <format dxfId="496">
      <pivotArea dataOnly="0" labelOnly="1" outline="0" fieldPosition="0">
        <references count="2">
          <reference field="9" count="1" selected="0">
            <x v="142"/>
          </reference>
          <reference field="10" count="1">
            <x v="103"/>
          </reference>
        </references>
      </pivotArea>
    </format>
    <format dxfId="495">
      <pivotArea dataOnly="0" labelOnly="1" outline="0" fieldPosition="0">
        <references count="2">
          <reference field="9" count="1" selected="0">
            <x v="143"/>
          </reference>
          <reference field="10" count="1">
            <x v="30"/>
          </reference>
        </references>
      </pivotArea>
    </format>
    <format dxfId="494">
      <pivotArea dataOnly="0" labelOnly="1" outline="0" fieldPosition="0">
        <references count="2">
          <reference field="9" count="1" selected="0">
            <x v="144"/>
          </reference>
          <reference field="10" count="1">
            <x v="324"/>
          </reference>
        </references>
      </pivotArea>
    </format>
    <format dxfId="493">
      <pivotArea dataOnly="0" labelOnly="1" outline="0" fieldPosition="0">
        <references count="2">
          <reference field="9" count="1" selected="0">
            <x v="145"/>
          </reference>
          <reference field="10" count="1">
            <x v="212"/>
          </reference>
        </references>
      </pivotArea>
    </format>
    <format dxfId="492">
      <pivotArea dataOnly="0" labelOnly="1" outline="0" fieldPosition="0">
        <references count="2">
          <reference field="9" count="1" selected="0">
            <x v="146"/>
          </reference>
          <reference field="10" count="1">
            <x v="25"/>
          </reference>
        </references>
      </pivotArea>
    </format>
    <format dxfId="491">
      <pivotArea dataOnly="0" labelOnly="1" outline="0" fieldPosition="0">
        <references count="2">
          <reference field="9" count="1" selected="0">
            <x v="147"/>
          </reference>
          <reference field="10" count="1">
            <x v="0"/>
          </reference>
        </references>
      </pivotArea>
    </format>
    <format dxfId="490">
      <pivotArea dataOnly="0" labelOnly="1" outline="0" fieldPosition="0">
        <references count="2">
          <reference field="9" count="1" selected="0">
            <x v="148"/>
          </reference>
          <reference field="10" count="2">
            <x v="46"/>
            <x v="551"/>
          </reference>
        </references>
      </pivotArea>
    </format>
    <format dxfId="489">
      <pivotArea dataOnly="0" labelOnly="1" outline="0" fieldPosition="0">
        <references count="2">
          <reference field="9" count="1" selected="0">
            <x v="149"/>
          </reference>
          <reference field="10" count="1">
            <x v="364"/>
          </reference>
        </references>
      </pivotArea>
    </format>
    <format dxfId="488">
      <pivotArea dataOnly="0" labelOnly="1" outline="0" fieldPosition="0">
        <references count="2">
          <reference field="9" count="1" selected="0">
            <x v="150"/>
          </reference>
          <reference field="10" count="1">
            <x v="607"/>
          </reference>
        </references>
      </pivotArea>
    </format>
    <format dxfId="487">
      <pivotArea dataOnly="0" labelOnly="1" outline="0" fieldPosition="0">
        <references count="2">
          <reference field="9" count="1" selected="0">
            <x v="151"/>
          </reference>
          <reference field="10" count="1">
            <x v="193"/>
          </reference>
        </references>
      </pivotArea>
    </format>
    <format dxfId="486">
      <pivotArea dataOnly="0" labelOnly="1" outline="0" fieldPosition="0">
        <references count="2">
          <reference field="9" count="1" selected="0">
            <x v="152"/>
          </reference>
          <reference field="10" count="2">
            <x v="146"/>
            <x v="563"/>
          </reference>
        </references>
      </pivotArea>
    </format>
    <format dxfId="485">
      <pivotArea dataOnly="0" labelOnly="1" outline="0" fieldPosition="0">
        <references count="2">
          <reference field="9" count="1" selected="0">
            <x v="153"/>
          </reference>
          <reference field="10" count="1">
            <x v="323"/>
          </reference>
        </references>
      </pivotArea>
    </format>
    <format dxfId="484">
      <pivotArea dataOnly="0" labelOnly="1" outline="0" fieldPosition="0">
        <references count="2">
          <reference field="9" count="1" selected="0">
            <x v="154"/>
          </reference>
          <reference field="10" count="1">
            <x v="262"/>
          </reference>
        </references>
      </pivotArea>
    </format>
    <format dxfId="483">
      <pivotArea dataOnly="0" labelOnly="1" outline="0" fieldPosition="0">
        <references count="2">
          <reference field="9" count="1" selected="0">
            <x v="155"/>
          </reference>
          <reference field="10" count="1">
            <x v="283"/>
          </reference>
        </references>
      </pivotArea>
    </format>
    <format dxfId="482">
      <pivotArea dataOnly="0" labelOnly="1" outline="0" fieldPosition="0">
        <references count="2">
          <reference field="9" count="1" selected="0">
            <x v="156"/>
          </reference>
          <reference field="10" count="1">
            <x v="610"/>
          </reference>
        </references>
      </pivotArea>
    </format>
    <format dxfId="481">
      <pivotArea dataOnly="0" labelOnly="1" outline="0" fieldPosition="0">
        <references count="2">
          <reference field="9" count="1" selected="0">
            <x v="157"/>
          </reference>
          <reference field="10" count="1">
            <x v="408"/>
          </reference>
        </references>
      </pivotArea>
    </format>
    <format dxfId="480">
      <pivotArea dataOnly="0" labelOnly="1" outline="0" fieldPosition="0">
        <references count="2">
          <reference field="9" count="1" selected="0">
            <x v="158"/>
          </reference>
          <reference field="10" count="1">
            <x v="416"/>
          </reference>
        </references>
      </pivotArea>
    </format>
    <format dxfId="479">
      <pivotArea dataOnly="0" labelOnly="1" outline="0" fieldPosition="0">
        <references count="2">
          <reference field="9" count="1" selected="0">
            <x v="159"/>
          </reference>
          <reference field="10" count="1">
            <x v="183"/>
          </reference>
        </references>
      </pivotArea>
    </format>
    <format dxfId="478">
      <pivotArea dataOnly="0" labelOnly="1" outline="0" fieldPosition="0">
        <references count="2">
          <reference field="9" count="1" selected="0">
            <x v="160"/>
          </reference>
          <reference field="10" count="3">
            <x v="528"/>
            <x v="529"/>
            <x v="530"/>
          </reference>
        </references>
      </pivotArea>
    </format>
    <format dxfId="477">
      <pivotArea dataOnly="0" labelOnly="1" outline="0" fieldPosition="0">
        <references count="2">
          <reference field="9" count="1" selected="0">
            <x v="161"/>
          </reference>
          <reference field="10" count="1">
            <x v="349"/>
          </reference>
        </references>
      </pivotArea>
    </format>
    <format dxfId="476">
      <pivotArea dataOnly="0" labelOnly="1" outline="0" fieldPosition="0">
        <references count="2">
          <reference field="9" count="1" selected="0">
            <x v="162"/>
          </reference>
          <reference field="10" count="1">
            <x v="368"/>
          </reference>
        </references>
      </pivotArea>
    </format>
    <format dxfId="475">
      <pivotArea dataOnly="0" labelOnly="1" outline="0" fieldPosition="0">
        <references count="2">
          <reference field="9" count="1" selected="0">
            <x v="163"/>
          </reference>
          <reference field="10" count="1">
            <x v="394"/>
          </reference>
        </references>
      </pivotArea>
    </format>
    <format dxfId="474">
      <pivotArea dataOnly="0" labelOnly="1" outline="0" fieldPosition="0">
        <references count="2">
          <reference field="9" count="1" selected="0">
            <x v="164"/>
          </reference>
          <reference field="10" count="1">
            <x v="204"/>
          </reference>
        </references>
      </pivotArea>
    </format>
    <format dxfId="473">
      <pivotArea dataOnly="0" labelOnly="1" outline="0" fieldPosition="0">
        <references count="2">
          <reference field="9" count="1" selected="0">
            <x v="165"/>
          </reference>
          <reference field="10" count="1">
            <x v="372"/>
          </reference>
        </references>
      </pivotArea>
    </format>
    <format dxfId="472">
      <pivotArea dataOnly="0" labelOnly="1" outline="0" fieldPosition="0">
        <references count="2">
          <reference field="9" count="1" selected="0">
            <x v="166"/>
          </reference>
          <reference field="10" count="1">
            <x v="160"/>
          </reference>
        </references>
      </pivotArea>
    </format>
    <format dxfId="471">
      <pivotArea dataOnly="0" labelOnly="1" outline="0" fieldPosition="0">
        <references count="2">
          <reference field="9" count="1" selected="0">
            <x v="167"/>
          </reference>
          <reference field="10" count="1">
            <x v="4"/>
          </reference>
        </references>
      </pivotArea>
    </format>
    <format dxfId="470">
      <pivotArea dataOnly="0" labelOnly="1" outline="0" fieldPosition="0">
        <references count="2">
          <reference field="9" count="1" selected="0">
            <x v="168"/>
          </reference>
          <reference field="10" count="1">
            <x v="454"/>
          </reference>
        </references>
      </pivotArea>
    </format>
    <format dxfId="469">
      <pivotArea dataOnly="0" labelOnly="1" outline="0" fieldPosition="0">
        <references count="2">
          <reference field="9" count="1" selected="0">
            <x v="169"/>
          </reference>
          <reference field="10" count="1">
            <x v="347"/>
          </reference>
        </references>
      </pivotArea>
    </format>
    <format dxfId="468">
      <pivotArea dataOnly="0" labelOnly="1" outline="0" fieldPosition="0">
        <references count="2">
          <reference field="9" count="1" selected="0">
            <x v="170"/>
          </reference>
          <reference field="10" count="1">
            <x v="125"/>
          </reference>
        </references>
      </pivotArea>
    </format>
    <format dxfId="467">
      <pivotArea dataOnly="0" labelOnly="1" outline="0" fieldPosition="0">
        <references count="2">
          <reference field="9" count="1" selected="0">
            <x v="171"/>
          </reference>
          <reference field="10" count="1">
            <x v="141"/>
          </reference>
        </references>
      </pivotArea>
    </format>
    <format dxfId="466">
      <pivotArea dataOnly="0" labelOnly="1" outline="0" fieldPosition="0">
        <references count="2">
          <reference field="9" count="1" selected="0">
            <x v="172"/>
          </reference>
          <reference field="10" count="1">
            <x v="495"/>
          </reference>
        </references>
      </pivotArea>
    </format>
    <format dxfId="465">
      <pivotArea dataOnly="0" labelOnly="1" outline="0" fieldPosition="0">
        <references count="2">
          <reference field="9" count="1" selected="0">
            <x v="173"/>
          </reference>
          <reference field="10" count="1">
            <x v="419"/>
          </reference>
        </references>
      </pivotArea>
    </format>
    <format dxfId="464">
      <pivotArea dataOnly="0" labelOnly="1" outline="0" fieldPosition="0">
        <references count="2">
          <reference field="9" count="1" selected="0">
            <x v="174"/>
          </reference>
          <reference field="10" count="1">
            <x v="401"/>
          </reference>
        </references>
      </pivotArea>
    </format>
    <format dxfId="463">
      <pivotArea dataOnly="0" labelOnly="1" outline="0" fieldPosition="0">
        <references count="2">
          <reference field="9" count="1" selected="0">
            <x v="175"/>
          </reference>
          <reference field="10" count="1">
            <x v="584"/>
          </reference>
        </references>
      </pivotArea>
    </format>
    <format dxfId="462">
      <pivotArea dataOnly="0" labelOnly="1" outline="0" fieldPosition="0">
        <references count="2">
          <reference field="9" count="1" selected="0">
            <x v="176"/>
          </reference>
          <reference field="10" count="1">
            <x v="374"/>
          </reference>
        </references>
      </pivotArea>
    </format>
    <format dxfId="461">
      <pivotArea dataOnly="0" labelOnly="1" outline="0" fieldPosition="0">
        <references count="2">
          <reference field="9" count="1" selected="0">
            <x v="177"/>
          </reference>
          <reference field="10" count="1">
            <x v="246"/>
          </reference>
        </references>
      </pivotArea>
    </format>
    <format dxfId="460">
      <pivotArea dataOnly="0" labelOnly="1" outline="0" fieldPosition="0">
        <references count="2">
          <reference field="9" count="1" selected="0">
            <x v="178"/>
          </reference>
          <reference field="10" count="1">
            <x v="13"/>
          </reference>
        </references>
      </pivotArea>
    </format>
    <format dxfId="459">
      <pivotArea dataOnly="0" labelOnly="1" outline="0" fieldPosition="0">
        <references count="2">
          <reference field="9" count="1" selected="0">
            <x v="179"/>
          </reference>
          <reference field="10" count="1">
            <x v="406"/>
          </reference>
        </references>
      </pivotArea>
    </format>
    <format dxfId="458">
      <pivotArea dataOnly="0" labelOnly="1" outline="0" fieldPosition="0">
        <references count="2">
          <reference field="9" count="1" selected="0">
            <x v="180"/>
          </reference>
          <reference field="10" count="1">
            <x v="536"/>
          </reference>
        </references>
      </pivotArea>
    </format>
    <format dxfId="457">
      <pivotArea dataOnly="0" labelOnly="1" outline="0" fieldPosition="0">
        <references count="2">
          <reference field="9" count="1" selected="0">
            <x v="181"/>
          </reference>
          <reference field="10" count="1">
            <x v="566"/>
          </reference>
        </references>
      </pivotArea>
    </format>
    <format dxfId="456">
      <pivotArea dataOnly="0" labelOnly="1" outline="0" fieldPosition="0">
        <references count="2">
          <reference field="9" count="1" selected="0">
            <x v="182"/>
          </reference>
          <reference field="10" count="1">
            <x v="21"/>
          </reference>
        </references>
      </pivotArea>
    </format>
    <format dxfId="455">
      <pivotArea dataOnly="0" labelOnly="1" outline="0" fieldPosition="0">
        <references count="2">
          <reference field="9" count="1" selected="0">
            <x v="183"/>
          </reference>
          <reference field="10" count="1">
            <x v="625"/>
          </reference>
        </references>
      </pivotArea>
    </format>
    <format dxfId="454">
      <pivotArea dataOnly="0" labelOnly="1" outline="0" fieldPosition="0">
        <references count="2">
          <reference field="9" count="1" selected="0">
            <x v="184"/>
          </reference>
          <reference field="10" count="1">
            <x v="151"/>
          </reference>
        </references>
      </pivotArea>
    </format>
    <format dxfId="453">
      <pivotArea dataOnly="0" labelOnly="1" outline="0" fieldPosition="0">
        <references count="2">
          <reference field="9" count="1" selected="0">
            <x v="185"/>
          </reference>
          <reference field="10" count="1">
            <x v="300"/>
          </reference>
        </references>
      </pivotArea>
    </format>
    <format dxfId="452">
      <pivotArea dataOnly="0" labelOnly="1" outline="0" fieldPosition="0">
        <references count="2">
          <reference field="9" count="1" selected="0">
            <x v="186"/>
          </reference>
          <reference field="10" count="1">
            <x v="251"/>
          </reference>
        </references>
      </pivotArea>
    </format>
    <format dxfId="451">
      <pivotArea dataOnly="0" labelOnly="1" outline="0" fieldPosition="0">
        <references count="2">
          <reference field="9" count="1" selected="0">
            <x v="187"/>
          </reference>
          <reference field="10" count="1">
            <x v="12"/>
          </reference>
        </references>
      </pivotArea>
    </format>
    <format dxfId="450">
      <pivotArea dataOnly="0" labelOnly="1" outline="0" fieldPosition="0">
        <references count="2">
          <reference field="9" count="1" selected="0">
            <x v="188"/>
          </reference>
          <reference field="10" count="1">
            <x v="293"/>
          </reference>
        </references>
      </pivotArea>
    </format>
    <format dxfId="449">
      <pivotArea dataOnly="0" labelOnly="1" outline="0" fieldPosition="0">
        <references count="2">
          <reference field="9" count="1" selected="0">
            <x v="189"/>
          </reference>
          <reference field="10" count="1">
            <x v="449"/>
          </reference>
        </references>
      </pivotArea>
    </format>
    <format dxfId="448">
      <pivotArea dataOnly="0" labelOnly="1" outline="0" fieldPosition="0">
        <references count="2">
          <reference field="9" count="1" selected="0">
            <x v="190"/>
          </reference>
          <reference field="10" count="1">
            <x v="250"/>
          </reference>
        </references>
      </pivotArea>
    </format>
    <format dxfId="447">
      <pivotArea dataOnly="0" labelOnly="1" outline="0" fieldPosition="0">
        <references count="2">
          <reference field="9" count="1" selected="0">
            <x v="191"/>
          </reference>
          <reference field="10" count="1">
            <x v="208"/>
          </reference>
        </references>
      </pivotArea>
    </format>
    <format dxfId="446">
      <pivotArea dataOnly="0" labelOnly="1" outline="0" fieldPosition="0">
        <references count="2">
          <reference field="9" count="1" selected="0">
            <x v="192"/>
          </reference>
          <reference field="10" count="1">
            <x v="147"/>
          </reference>
        </references>
      </pivotArea>
    </format>
    <format dxfId="445">
      <pivotArea dataOnly="0" labelOnly="1" outline="0" fieldPosition="0">
        <references count="2">
          <reference field="9" count="1" selected="0">
            <x v="193"/>
          </reference>
          <reference field="10" count="1">
            <x v="207"/>
          </reference>
        </references>
      </pivotArea>
    </format>
    <format dxfId="444">
      <pivotArea dataOnly="0" labelOnly="1" outline="0" fieldPosition="0">
        <references count="2">
          <reference field="9" count="1" selected="0">
            <x v="194"/>
          </reference>
          <reference field="10" count="1">
            <x v="178"/>
          </reference>
        </references>
      </pivotArea>
    </format>
    <format dxfId="443">
      <pivotArea dataOnly="0" labelOnly="1" outline="0" fieldPosition="0">
        <references count="2">
          <reference field="9" count="1" selected="0">
            <x v="195"/>
          </reference>
          <reference field="10" count="1">
            <x v="483"/>
          </reference>
        </references>
      </pivotArea>
    </format>
    <format dxfId="442">
      <pivotArea dataOnly="0" labelOnly="1" outline="0" fieldPosition="0">
        <references count="2">
          <reference field="9" count="1" selected="0">
            <x v="196"/>
          </reference>
          <reference field="10" count="1">
            <x v="278"/>
          </reference>
        </references>
      </pivotArea>
    </format>
    <format dxfId="441">
      <pivotArea dataOnly="0" labelOnly="1" outline="0" fieldPosition="0">
        <references count="2">
          <reference field="9" count="1" selected="0">
            <x v="197"/>
          </reference>
          <reference field="10" count="1">
            <x v="582"/>
          </reference>
        </references>
      </pivotArea>
    </format>
    <format dxfId="440">
      <pivotArea dataOnly="0" labelOnly="1" outline="0" fieldPosition="0">
        <references count="2">
          <reference field="9" count="1" selected="0">
            <x v="198"/>
          </reference>
          <reference field="10" count="2">
            <x v="519"/>
            <x v="520"/>
          </reference>
        </references>
      </pivotArea>
    </format>
    <format dxfId="439">
      <pivotArea dataOnly="0" labelOnly="1" outline="0" fieldPosition="0">
        <references count="2">
          <reference field="9" count="1" selected="0">
            <x v="199"/>
          </reference>
          <reference field="10" count="1">
            <x v="506"/>
          </reference>
        </references>
      </pivotArea>
    </format>
    <format dxfId="438">
      <pivotArea dataOnly="0" labelOnly="1" outline="0" fieldPosition="0">
        <references count="2">
          <reference field="9" count="1" selected="0">
            <x v="200"/>
          </reference>
          <reference field="10" count="1">
            <x v="254"/>
          </reference>
        </references>
      </pivotArea>
    </format>
    <format dxfId="437">
      <pivotArea dataOnly="0" labelOnly="1" outline="0" fieldPosition="0">
        <references count="2">
          <reference field="9" count="1" selected="0">
            <x v="201"/>
          </reference>
          <reference field="10" count="1">
            <x v="80"/>
          </reference>
        </references>
      </pivotArea>
    </format>
    <format dxfId="436">
      <pivotArea dataOnly="0" labelOnly="1" outline="0" fieldPosition="0">
        <references count="2">
          <reference field="9" count="1" selected="0">
            <x v="202"/>
          </reference>
          <reference field="10" count="1">
            <x v="9"/>
          </reference>
        </references>
      </pivotArea>
    </format>
    <format dxfId="435">
      <pivotArea dataOnly="0" labelOnly="1" outline="0" fieldPosition="0">
        <references count="2">
          <reference field="9" count="1" selected="0">
            <x v="203"/>
          </reference>
          <reference field="10" count="1">
            <x v="109"/>
          </reference>
        </references>
      </pivotArea>
    </format>
    <format dxfId="434">
      <pivotArea dataOnly="0" labelOnly="1" outline="0" fieldPosition="0">
        <references count="2">
          <reference field="9" count="1" selected="0">
            <x v="204"/>
          </reference>
          <reference field="10" count="1">
            <x v="624"/>
          </reference>
        </references>
      </pivotArea>
    </format>
    <format dxfId="433">
      <pivotArea dataOnly="0" labelOnly="1" outline="0" fieldPosition="0">
        <references count="2">
          <reference field="9" count="1" selected="0">
            <x v="205"/>
          </reference>
          <reference field="10" count="1">
            <x v="484"/>
          </reference>
        </references>
      </pivotArea>
    </format>
    <format dxfId="432">
      <pivotArea dataOnly="0" labelOnly="1" outline="0" fieldPosition="0">
        <references count="2">
          <reference field="9" count="1" selected="0">
            <x v="206"/>
          </reference>
          <reference field="10" count="1">
            <x v="475"/>
          </reference>
        </references>
      </pivotArea>
    </format>
    <format dxfId="431">
      <pivotArea dataOnly="0" labelOnly="1" outline="0" fieldPosition="0">
        <references count="2">
          <reference field="9" count="1" selected="0">
            <x v="207"/>
          </reference>
          <reference field="10" count="1">
            <x v="111"/>
          </reference>
        </references>
      </pivotArea>
    </format>
    <format dxfId="430">
      <pivotArea dataOnly="0" labelOnly="1" outline="0" fieldPosition="0">
        <references count="2">
          <reference field="9" count="1" selected="0">
            <x v="208"/>
          </reference>
          <reference field="10" count="1">
            <x v="312"/>
          </reference>
        </references>
      </pivotArea>
    </format>
    <format dxfId="429">
      <pivotArea dataOnly="0" labelOnly="1" outline="0" fieldPosition="0">
        <references count="2">
          <reference field="9" count="1" selected="0">
            <x v="209"/>
          </reference>
          <reference field="10" count="1">
            <x v="391"/>
          </reference>
        </references>
      </pivotArea>
    </format>
    <format dxfId="428">
      <pivotArea dataOnly="0" labelOnly="1" outline="0" fieldPosition="0">
        <references count="2">
          <reference field="9" count="1" selected="0">
            <x v="210"/>
          </reference>
          <reference field="10" count="1">
            <x v="133"/>
          </reference>
        </references>
      </pivotArea>
    </format>
    <format dxfId="427">
      <pivotArea dataOnly="0" labelOnly="1" outline="0" fieldPosition="0">
        <references count="2">
          <reference field="9" count="1" selected="0">
            <x v="211"/>
          </reference>
          <reference field="10" count="1">
            <x v="602"/>
          </reference>
        </references>
      </pivotArea>
    </format>
    <format dxfId="426">
      <pivotArea dataOnly="0" labelOnly="1" outline="0" fieldPosition="0">
        <references count="2">
          <reference field="9" count="1" selected="0">
            <x v="212"/>
          </reference>
          <reference field="10" count="2">
            <x v="65"/>
            <x v="553"/>
          </reference>
        </references>
      </pivotArea>
    </format>
    <format dxfId="425">
      <pivotArea dataOnly="0" labelOnly="1" outline="0" fieldPosition="0">
        <references count="2">
          <reference field="9" count="1" selected="0">
            <x v="213"/>
          </reference>
          <reference field="10" count="1">
            <x v="162"/>
          </reference>
        </references>
      </pivotArea>
    </format>
    <format dxfId="424">
      <pivotArea dataOnly="0" labelOnly="1" outline="0" fieldPosition="0">
        <references count="2">
          <reference field="9" count="1" selected="0">
            <x v="214"/>
          </reference>
          <reference field="10" count="2">
            <x v="286"/>
            <x v="591"/>
          </reference>
        </references>
      </pivotArea>
    </format>
    <format dxfId="423">
      <pivotArea dataOnly="0" labelOnly="1" outline="0" fieldPosition="0">
        <references count="2">
          <reference field="9" count="1" selected="0">
            <x v="215"/>
          </reference>
          <reference field="10" count="1">
            <x v="175"/>
          </reference>
        </references>
      </pivotArea>
    </format>
    <format dxfId="422">
      <pivotArea dataOnly="0" labelOnly="1" outline="0" fieldPosition="0">
        <references count="2">
          <reference field="9" count="1" selected="0">
            <x v="216"/>
          </reference>
          <reference field="10" count="1">
            <x v="182"/>
          </reference>
        </references>
      </pivotArea>
    </format>
    <format dxfId="421">
      <pivotArea dataOnly="0" labelOnly="1" outline="0" fieldPosition="0">
        <references count="2">
          <reference field="9" count="1" selected="0">
            <x v="217"/>
          </reference>
          <reference field="10" count="1">
            <x v="498"/>
          </reference>
        </references>
      </pivotArea>
    </format>
    <format dxfId="420">
      <pivotArea dataOnly="0" labelOnly="1" outline="0" fieldPosition="0">
        <references count="2">
          <reference field="9" count="1" selected="0">
            <x v="218"/>
          </reference>
          <reference field="10" count="1">
            <x v="469"/>
          </reference>
        </references>
      </pivotArea>
    </format>
    <format dxfId="419">
      <pivotArea dataOnly="0" labelOnly="1" outline="0" fieldPosition="0">
        <references count="2">
          <reference field="9" count="1" selected="0">
            <x v="219"/>
          </reference>
          <reference field="10" count="1">
            <x v="442"/>
          </reference>
        </references>
      </pivotArea>
    </format>
    <format dxfId="418">
      <pivotArea dataOnly="0" labelOnly="1" outline="0" fieldPosition="0">
        <references count="2">
          <reference field="9" count="1" selected="0">
            <x v="220"/>
          </reference>
          <reference field="10" count="1">
            <x v="272"/>
          </reference>
        </references>
      </pivotArea>
    </format>
    <format dxfId="417">
      <pivotArea dataOnly="0" labelOnly="1" outline="0" fieldPosition="0">
        <references count="2">
          <reference field="9" count="1" selected="0">
            <x v="221"/>
          </reference>
          <reference field="10" count="1">
            <x v="90"/>
          </reference>
        </references>
      </pivotArea>
    </format>
    <format dxfId="416">
      <pivotArea dataOnly="0" labelOnly="1" outline="0" fieldPosition="0">
        <references count="2">
          <reference field="9" count="1" selected="0">
            <x v="222"/>
          </reference>
          <reference field="10" count="1">
            <x v="624"/>
          </reference>
        </references>
      </pivotArea>
    </format>
    <format dxfId="415">
      <pivotArea dataOnly="0" labelOnly="1" outline="0" fieldPosition="0">
        <references count="2">
          <reference field="9" count="1" selected="0">
            <x v="225"/>
          </reference>
          <reference field="10" count="1">
            <x v="485"/>
          </reference>
        </references>
      </pivotArea>
    </format>
    <format dxfId="414">
      <pivotArea dataOnly="0" labelOnly="1" outline="0" fieldPosition="0">
        <references count="2">
          <reference field="9" count="1" selected="0">
            <x v="226"/>
          </reference>
          <reference field="10" count="1">
            <x v="482"/>
          </reference>
        </references>
      </pivotArea>
    </format>
    <format dxfId="413">
      <pivotArea dataOnly="0" labelOnly="1" outline="0" fieldPosition="0">
        <references count="2">
          <reference field="9" count="1" selected="0">
            <x v="227"/>
          </reference>
          <reference field="10" count="1">
            <x v="330"/>
          </reference>
        </references>
      </pivotArea>
    </format>
    <format dxfId="412">
      <pivotArea dataOnly="0" labelOnly="1" outline="0" fieldPosition="0">
        <references count="2">
          <reference field="9" count="1" selected="0">
            <x v="228"/>
          </reference>
          <reference field="10" count="1">
            <x v="568"/>
          </reference>
        </references>
      </pivotArea>
    </format>
    <format dxfId="411">
      <pivotArea dataOnly="0" labelOnly="1" outline="0" fieldPosition="0">
        <references count="2">
          <reference field="9" count="1" selected="0">
            <x v="229"/>
          </reference>
          <reference field="10" count="1">
            <x v="188"/>
          </reference>
        </references>
      </pivotArea>
    </format>
    <format dxfId="410">
      <pivotArea dataOnly="0" labelOnly="1" outline="0" fieldPosition="0">
        <references count="2">
          <reference field="9" count="1" selected="0">
            <x v="230"/>
          </reference>
          <reference field="10" count="1">
            <x v="624"/>
          </reference>
        </references>
      </pivotArea>
    </format>
    <format dxfId="409">
      <pivotArea dataOnly="0" labelOnly="1" outline="0" fieldPosition="0">
        <references count="2">
          <reference field="9" count="1" selected="0">
            <x v="231"/>
          </reference>
          <reference field="10" count="1">
            <x v="75"/>
          </reference>
        </references>
      </pivotArea>
    </format>
    <format dxfId="408">
      <pivotArea dataOnly="0" labelOnly="1" outline="0" fieldPosition="0">
        <references count="2">
          <reference field="9" count="1" selected="0">
            <x v="232"/>
          </reference>
          <reference field="10" count="1">
            <x v="559"/>
          </reference>
        </references>
      </pivotArea>
    </format>
    <format dxfId="407">
      <pivotArea dataOnly="0" labelOnly="1" outline="0" fieldPosition="0">
        <references count="2">
          <reference field="9" count="1" selected="0">
            <x v="233"/>
          </reference>
          <reference field="10" count="1">
            <x v="235"/>
          </reference>
        </references>
      </pivotArea>
    </format>
    <format dxfId="406">
      <pivotArea dataOnly="0" labelOnly="1" outline="0" fieldPosition="0">
        <references count="2">
          <reference field="9" count="1" selected="0">
            <x v="234"/>
          </reference>
          <reference field="10" count="1">
            <x v="258"/>
          </reference>
        </references>
      </pivotArea>
    </format>
    <format dxfId="405">
      <pivotArea dataOnly="0" labelOnly="1" outline="0" fieldPosition="0">
        <references count="2">
          <reference field="9" count="1" selected="0">
            <x v="235"/>
          </reference>
          <reference field="10" count="1">
            <x v="33"/>
          </reference>
        </references>
      </pivotArea>
    </format>
    <format dxfId="404">
      <pivotArea dataOnly="0" labelOnly="1" outline="0" fieldPosition="0">
        <references count="2">
          <reference field="9" count="1" selected="0">
            <x v="236"/>
          </reference>
          <reference field="10" count="1">
            <x v="92"/>
          </reference>
        </references>
      </pivotArea>
    </format>
    <format dxfId="403">
      <pivotArea dataOnly="0" labelOnly="1" outline="0" fieldPosition="0">
        <references count="2">
          <reference field="9" count="1" selected="0">
            <x v="237"/>
          </reference>
          <reference field="10" count="1">
            <x v="365"/>
          </reference>
        </references>
      </pivotArea>
    </format>
    <format dxfId="402">
      <pivotArea dataOnly="0" labelOnly="1" outline="0" fieldPosition="0">
        <references count="2">
          <reference field="9" count="1" selected="0">
            <x v="238"/>
          </reference>
          <reference field="10" count="1">
            <x v="261"/>
          </reference>
        </references>
      </pivotArea>
    </format>
    <format dxfId="401">
      <pivotArea dataOnly="0" labelOnly="1" outline="0" fieldPosition="0">
        <references count="2">
          <reference field="9" count="1" selected="0">
            <x v="239"/>
          </reference>
          <reference field="10" count="1">
            <x v="82"/>
          </reference>
        </references>
      </pivotArea>
    </format>
    <format dxfId="400">
      <pivotArea dataOnly="0" labelOnly="1" outline="0" fieldPosition="0">
        <references count="2">
          <reference field="9" count="1" selected="0">
            <x v="240"/>
          </reference>
          <reference field="10" count="2">
            <x v="29"/>
            <x v="548"/>
          </reference>
        </references>
      </pivotArea>
    </format>
    <format dxfId="399">
      <pivotArea dataOnly="0" labelOnly="1" outline="0" fieldPosition="0">
        <references count="2">
          <reference field="9" count="1" selected="0">
            <x v="241"/>
          </reference>
          <reference field="10" count="1">
            <x v="621"/>
          </reference>
        </references>
      </pivotArea>
    </format>
    <format dxfId="398">
      <pivotArea dataOnly="0" labelOnly="1" outline="0" fieldPosition="0">
        <references count="2">
          <reference field="9" count="1" selected="0">
            <x v="242"/>
          </reference>
          <reference field="10" count="1">
            <x v="161"/>
          </reference>
        </references>
      </pivotArea>
    </format>
    <format dxfId="397">
      <pivotArea dataOnly="0" labelOnly="1" outline="0" fieldPosition="0">
        <references count="2">
          <reference field="9" count="1" selected="0">
            <x v="243"/>
          </reference>
          <reference field="10" count="1">
            <x v="225"/>
          </reference>
        </references>
      </pivotArea>
    </format>
    <format dxfId="396">
      <pivotArea dataOnly="0" labelOnly="1" outline="0" fieldPosition="0">
        <references count="2">
          <reference field="9" count="1" selected="0">
            <x v="244"/>
          </reference>
          <reference field="10" count="1">
            <x v="234"/>
          </reference>
        </references>
      </pivotArea>
    </format>
    <format dxfId="395">
      <pivotArea dataOnly="0" labelOnly="1" outline="0" fieldPosition="0">
        <references count="2">
          <reference field="9" count="1" selected="0">
            <x v="245"/>
          </reference>
          <reference field="10" count="1">
            <x v="336"/>
          </reference>
        </references>
      </pivotArea>
    </format>
    <format dxfId="394">
      <pivotArea dataOnly="0" labelOnly="1" outline="0" fieldPosition="0">
        <references count="2">
          <reference field="9" count="1" selected="0">
            <x v="246"/>
          </reference>
          <reference field="10" count="1">
            <x v="565"/>
          </reference>
        </references>
      </pivotArea>
    </format>
    <format dxfId="393">
      <pivotArea dataOnly="0" labelOnly="1" outline="0" fieldPosition="0">
        <references count="2">
          <reference field="9" count="1" selected="0">
            <x v="247"/>
          </reference>
          <reference field="10" count="1">
            <x v="604"/>
          </reference>
        </references>
      </pivotArea>
    </format>
    <format dxfId="392">
      <pivotArea dataOnly="0" labelOnly="1" outline="0" fieldPosition="0">
        <references count="2">
          <reference field="9" count="1" selected="0">
            <x v="248"/>
          </reference>
          <reference field="10" count="1">
            <x v="159"/>
          </reference>
        </references>
      </pivotArea>
    </format>
    <format dxfId="391">
      <pivotArea dataOnly="0" labelOnly="1" outline="0" fieldPosition="0">
        <references count="2">
          <reference field="9" count="1" selected="0">
            <x v="249"/>
          </reference>
          <reference field="10" count="1">
            <x v="116"/>
          </reference>
        </references>
      </pivotArea>
    </format>
    <format dxfId="390">
      <pivotArea dataOnly="0" labelOnly="1" outline="0" fieldPosition="0">
        <references count="2">
          <reference field="9" count="1" selected="0">
            <x v="250"/>
          </reference>
          <reference field="10" count="1">
            <x v="197"/>
          </reference>
        </references>
      </pivotArea>
    </format>
    <format dxfId="389">
      <pivotArea dataOnly="0" labelOnly="1" outline="0" fieldPosition="0">
        <references count="2">
          <reference field="9" count="1" selected="0">
            <x v="251"/>
          </reference>
          <reference field="10" count="1">
            <x v="131"/>
          </reference>
        </references>
      </pivotArea>
    </format>
    <format dxfId="388">
      <pivotArea dataOnly="0" labelOnly="1" outline="0" fieldPosition="0">
        <references count="2">
          <reference field="9" count="1" selected="0">
            <x v="252"/>
          </reference>
          <reference field="10" count="1">
            <x v="314"/>
          </reference>
        </references>
      </pivotArea>
    </format>
    <format dxfId="387">
      <pivotArea dataOnly="0" labelOnly="1" outline="0" fieldPosition="0">
        <references count="2">
          <reference field="9" count="1" selected="0">
            <x v="253"/>
          </reference>
          <reference field="10" count="1">
            <x v="327"/>
          </reference>
        </references>
      </pivotArea>
    </format>
    <format dxfId="386">
      <pivotArea dataOnly="0" labelOnly="1" outline="0" fieldPosition="0">
        <references count="2">
          <reference field="9" count="1" selected="0">
            <x v="254"/>
          </reference>
          <reference field="10" count="1">
            <x v="295"/>
          </reference>
        </references>
      </pivotArea>
    </format>
    <format dxfId="385">
      <pivotArea dataOnly="0" labelOnly="1" outline="0" fieldPosition="0">
        <references count="2">
          <reference field="9" count="1" selected="0">
            <x v="255"/>
          </reference>
          <reference field="10" count="1">
            <x v="624"/>
          </reference>
        </references>
      </pivotArea>
    </format>
    <format dxfId="384">
      <pivotArea dataOnly="0" labelOnly="1" outline="0" fieldPosition="0">
        <references count="2">
          <reference field="9" count="1" selected="0">
            <x v="256"/>
          </reference>
          <reference field="10" count="1">
            <x v="443"/>
          </reference>
        </references>
      </pivotArea>
    </format>
    <format dxfId="383">
      <pivotArea dataOnly="0" labelOnly="1" outline="0" fieldPosition="0">
        <references count="2">
          <reference field="9" count="1" selected="0">
            <x v="257"/>
          </reference>
          <reference field="10" count="1">
            <x v="623"/>
          </reference>
        </references>
      </pivotArea>
    </format>
    <format dxfId="382">
      <pivotArea dataOnly="0" labelOnly="1" outline="0" fieldPosition="0">
        <references count="2">
          <reference field="9" count="1" selected="0">
            <x v="258"/>
          </reference>
          <reference field="10" count="1">
            <x v="19"/>
          </reference>
        </references>
      </pivotArea>
    </format>
    <format dxfId="381">
      <pivotArea dataOnly="0" labelOnly="1" outline="0" fieldPosition="0">
        <references count="2">
          <reference field="9" count="1" selected="0">
            <x v="259"/>
          </reference>
          <reference field="10" count="1">
            <x v="51"/>
          </reference>
        </references>
      </pivotArea>
    </format>
    <format dxfId="380">
      <pivotArea dataOnly="0" labelOnly="1" outline="0" fieldPosition="0">
        <references count="2">
          <reference field="9" count="1" selected="0">
            <x v="260"/>
          </reference>
          <reference field="10" count="1">
            <x v="624"/>
          </reference>
        </references>
      </pivotArea>
    </format>
    <format dxfId="379">
      <pivotArea dataOnly="0" labelOnly="1" outline="0" fieldPosition="0">
        <references count="2">
          <reference field="9" count="1" selected="0">
            <x v="261"/>
          </reference>
          <reference field="10" count="1">
            <x v="534"/>
          </reference>
        </references>
      </pivotArea>
    </format>
    <format dxfId="378">
      <pivotArea dataOnly="0" labelOnly="1" outline="0" fieldPosition="0">
        <references count="2">
          <reference field="9" count="1" selected="0">
            <x v="262"/>
          </reference>
          <reference field="10" count="1">
            <x v="167"/>
          </reference>
        </references>
      </pivotArea>
    </format>
    <format dxfId="377">
      <pivotArea dataOnly="0" labelOnly="1" outline="0" fieldPosition="0">
        <references count="2">
          <reference field="9" count="1" selected="0">
            <x v="263"/>
          </reference>
          <reference field="10" count="1">
            <x v="74"/>
          </reference>
        </references>
      </pivotArea>
    </format>
    <format dxfId="376">
      <pivotArea dataOnly="0" labelOnly="1" outline="0" fieldPosition="0">
        <references count="2">
          <reference field="9" count="1" selected="0">
            <x v="264"/>
          </reference>
          <reference field="10" count="1">
            <x v="427"/>
          </reference>
        </references>
      </pivotArea>
    </format>
    <format dxfId="375">
      <pivotArea dataOnly="0" labelOnly="1" outline="0" fieldPosition="0">
        <references count="2">
          <reference field="9" count="1" selected="0">
            <x v="265"/>
          </reference>
          <reference field="10" count="1">
            <x v="67"/>
          </reference>
        </references>
      </pivotArea>
    </format>
    <format dxfId="374">
      <pivotArea dataOnly="0" labelOnly="1" outline="0" fieldPosition="0">
        <references count="2">
          <reference field="9" count="1" selected="0">
            <x v="266"/>
          </reference>
          <reference field="10" count="1">
            <x v="624"/>
          </reference>
        </references>
      </pivotArea>
    </format>
    <format dxfId="373">
      <pivotArea dataOnly="0" labelOnly="1" outline="0" fieldPosition="0">
        <references count="2">
          <reference field="9" count="1" selected="0">
            <x v="267"/>
          </reference>
          <reference field="10" count="1">
            <x v="579"/>
          </reference>
        </references>
      </pivotArea>
    </format>
    <format dxfId="372">
      <pivotArea dataOnly="0" labelOnly="1" outline="0" fieldPosition="0">
        <references count="2">
          <reference field="9" count="1" selected="0">
            <x v="268"/>
          </reference>
          <reference field="10" count="1">
            <x v="432"/>
          </reference>
        </references>
      </pivotArea>
    </format>
    <format dxfId="371">
      <pivotArea dataOnly="0" labelOnly="1" outline="0" fieldPosition="0">
        <references count="2">
          <reference field="9" count="1" selected="0">
            <x v="269"/>
          </reference>
          <reference field="10" count="1">
            <x v="328"/>
          </reference>
        </references>
      </pivotArea>
    </format>
    <format dxfId="370">
      <pivotArea dataOnly="0" labelOnly="1" outline="0" fieldPosition="0">
        <references count="2">
          <reference field="9" count="1" selected="0">
            <x v="270"/>
          </reference>
          <reference field="10" count="1">
            <x v="624"/>
          </reference>
        </references>
      </pivotArea>
    </format>
    <format dxfId="369">
      <pivotArea dataOnly="0" labelOnly="1" outline="0" fieldPosition="0">
        <references count="2">
          <reference field="9" count="1" selected="0">
            <x v="273"/>
          </reference>
          <reference field="10" count="2">
            <x v="412"/>
            <x v="603"/>
          </reference>
        </references>
      </pivotArea>
    </format>
    <format dxfId="368">
      <pivotArea dataOnly="0" labelOnly="1" outline="0" fieldPosition="0">
        <references count="2">
          <reference field="9" count="1" selected="0">
            <x v="274"/>
          </reference>
          <reference field="10" count="1">
            <x v="497"/>
          </reference>
        </references>
      </pivotArea>
    </format>
    <format dxfId="367">
      <pivotArea dataOnly="0" labelOnly="1" outline="0" fieldPosition="0">
        <references count="2">
          <reference field="9" count="1" selected="0">
            <x v="275"/>
          </reference>
          <reference field="10" count="1">
            <x v="63"/>
          </reference>
        </references>
      </pivotArea>
    </format>
    <format dxfId="366">
      <pivotArea dataOnly="0" labelOnly="1" outline="0" fieldPosition="0">
        <references count="2">
          <reference field="9" count="1" selected="0">
            <x v="276"/>
          </reference>
          <reference field="10" count="1">
            <x v="83"/>
          </reference>
        </references>
      </pivotArea>
    </format>
    <format dxfId="365">
      <pivotArea dataOnly="0" labelOnly="1" outline="0" fieldPosition="0">
        <references count="2">
          <reference field="9" count="1" selected="0">
            <x v="277"/>
          </reference>
          <reference field="10" count="1">
            <x v="62"/>
          </reference>
        </references>
      </pivotArea>
    </format>
    <format dxfId="364">
      <pivotArea dataOnly="0" labelOnly="1" outline="0" fieldPosition="0">
        <references count="2">
          <reference field="9" count="1" selected="0">
            <x v="278"/>
          </reference>
          <reference field="10" count="1">
            <x v="99"/>
          </reference>
        </references>
      </pivotArea>
    </format>
    <format dxfId="363">
      <pivotArea dataOnly="0" labelOnly="1" outline="0" fieldPosition="0">
        <references count="2">
          <reference field="9" count="1" selected="0">
            <x v="279"/>
          </reference>
          <reference field="10" count="1">
            <x v="489"/>
          </reference>
        </references>
      </pivotArea>
    </format>
    <format dxfId="362">
      <pivotArea dataOnly="0" labelOnly="1" outline="0" fieldPosition="0">
        <references count="2">
          <reference field="9" count="1" selected="0">
            <x v="280"/>
          </reference>
          <reference field="10" count="1">
            <x v="549"/>
          </reference>
        </references>
      </pivotArea>
    </format>
    <format dxfId="361">
      <pivotArea dataOnly="0" labelOnly="1" outline="0" fieldPosition="0">
        <references count="2">
          <reference field="9" count="1" selected="0">
            <x v="281"/>
          </reference>
          <reference field="10" count="1">
            <x v="392"/>
          </reference>
        </references>
      </pivotArea>
    </format>
    <format dxfId="360">
      <pivotArea dataOnly="0" labelOnly="1" outline="0" fieldPosition="0">
        <references count="2">
          <reference field="9" count="1" selected="0">
            <x v="282"/>
          </reference>
          <reference field="10" count="1">
            <x v="48"/>
          </reference>
        </references>
      </pivotArea>
    </format>
    <format dxfId="359">
      <pivotArea dataOnly="0" labelOnly="1" outline="0" fieldPosition="0">
        <references count="2">
          <reference field="9" count="1" selected="0">
            <x v="283"/>
          </reference>
          <reference field="10" count="1">
            <x v="34"/>
          </reference>
        </references>
      </pivotArea>
    </format>
    <format dxfId="358">
      <pivotArea dataOnly="0" labelOnly="1" outline="0" fieldPosition="0">
        <references count="2">
          <reference field="9" count="1" selected="0">
            <x v="284"/>
          </reference>
          <reference field="10" count="1">
            <x v="132"/>
          </reference>
        </references>
      </pivotArea>
    </format>
    <format dxfId="357">
      <pivotArea dataOnly="0" labelOnly="1" outline="0" fieldPosition="0">
        <references count="2">
          <reference field="9" count="1" selected="0">
            <x v="285"/>
          </reference>
          <reference field="10" count="1">
            <x v="624"/>
          </reference>
        </references>
      </pivotArea>
    </format>
    <format dxfId="356">
      <pivotArea dataOnly="0" labelOnly="1" outline="0" fieldPosition="0">
        <references count="2">
          <reference field="9" count="1" selected="0">
            <x v="286"/>
          </reference>
          <reference field="10" count="1">
            <x v="102"/>
          </reference>
        </references>
      </pivotArea>
    </format>
    <format dxfId="355">
      <pivotArea dataOnly="0" labelOnly="1" outline="0" fieldPosition="0">
        <references count="2">
          <reference field="9" count="1" selected="0">
            <x v="288"/>
          </reference>
          <reference field="10" count="1">
            <x v="415"/>
          </reference>
        </references>
      </pivotArea>
    </format>
    <format dxfId="354">
      <pivotArea dataOnly="0" labelOnly="1" outline="0" fieldPosition="0">
        <references count="2">
          <reference field="9" count="1" selected="0">
            <x v="289"/>
          </reference>
          <reference field="10" count="1">
            <x v="136"/>
          </reference>
        </references>
      </pivotArea>
    </format>
    <format dxfId="353">
      <pivotArea dataOnly="0" labelOnly="1" outline="0" fieldPosition="0">
        <references count="2">
          <reference field="9" count="1" selected="0">
            <x v="290"/>
          </reference>
          <reference field="10" count="1">
            <x v="576"/>
          </reference>
        </references>
      </pivotArea>
    </format>
    <format dxfId="352">
      <pivotArea dataOnly="0" labelOnly="1" outline="0" fieldPosition="0">
        <references count="2">
          <reference field="9" count="1" selected="0">
            <x v="291"/>
          </reference>
          <reference field="10" count="1">
            <x v="221"/>
          </reference>
        </references>
      </pivotArea>
    </format>
    <format dxfId="351">
      <pivotArea dataOnly="0" labelOnly="1" outline="0" fieldPosition="0">
        <references count="2">
          <reference field="9" count="1" selected="0">
            <x v="292"/>
          </reference>
          <reference field="10" count="1">
            <x v="0"/>
          </reference>
        </references>
      </pivotArea>
    </format>
    <format dxfId="350">
      <pivotArea dataOnly="0" labelOnly="1" outline="0" fieldPosition="0">
        <references count="2">
          <reference field="9" count="1" selected="0">
            <x v="293"/>
          </reference>
          <reference field="10" count="1">
            <x v="460"/>
          </reference>
        </references>
      </pivotArea>
    </format>
    <format dxfId="349">
      <pivotArea dataOnly="0" labelOnly="1" outline="0" fieldPosition="0">
        <references count="2">
          <reference field="9" count="1" selected="0">
            <x v="294"/>
          </reference>
          <reference field="10" count="1">
            <x v="192"/>
          </reference>
        </references>
      </pivotArea>
    </format>
    <format dxfId="348">
      <pivotArea dataOnly="0" labelOnly="1" outline="0" fieldPosition="0">
        <references count="2">
          <reference field="9" count="1" selected="0">
            <x v="295"/>
          </reference>
          <reference field="10" count="2">
            <x v="93"/>
            <x v="556"/>
          </reference>
        </references>
      </pivotArea>
    </format>
    <format dxfId="347">
      <pivotArea dataOnly="0" labelOnly="1" outline="0" fieldPosition="0">
        <references count="2">
          <reference field="9" count="1" selected="0">
            <x v="296"/>
          </reference>
          <reference field="10" count="2">
            <x v="275"/>
            <x v="590"/>
          </reference>
        </references>
      </pivotArea>
    </format>
    <format dxfId="346">
      <pivotArea dataOnly="0" labelOnly="1" outline="0" fieldPosition="0">
        <references count="2">
          <reference field="9" count="1" selected="0">
            <x v="297"/>
          </reference>
          <reference field="10" count="2">
            <x v="94"/>
            <x v="557"/>
          </reference>
        </references>
      </pivotArea>
    </format>
    <format dxfId="345">
      <pivotArea dataOnly="0" labelOnly="1" outline="0" fieldPosition="0">
        <references count="2">
          <reference field="9" count="1" selected="0">
            <x v="298"/>
          </reference>
          <reference field="10" count="1">
            <x v="571"/>
          </reference>
        </references>
      </pivotArea>
    </format>
    <format dxfId="344">
      <pivotArea dataOnly="0" labelOnly="1" outline="0" fieldPosition="0">
        <references count="2">
          <reference field="9" count="1" selected="0">
            <x v="299"/>
          </reference>
          <reference field="10" count="1">
            <x v="470"/>
          </reference>
        </references>
      </pivotArea>
    </format>
    <format dxfId="343">
      <pivotArea dataOnly="0" labelOnly="1" outline="0" fieldPosition="0">
        <references count="2">
          <reference field="9" count="1" selected="0">
            <x v="300"/>
          </reference>
          <reference field="10" count="1">
            <x v="310"/>
          </reference>
        </references>
      </pivotArea>
    </format>
    <format dxfId="342">
      <pivotArea dataOnly="0" labelOnly="1" outline="0" fieldPosition="0">
        <references count="2">
          <reference field="9" count="1" selected="0">
            <x v="301"/>
          </reference>
          <reference field="10" count="1">
            <x v="343"/>
          </reference>
        </references>
      </pivotArea>
    </format>
    <format dxfId="341">
      <pivotArea dataOnly="0" labelOnly="1" outline="0" fieldPosition="0">
        <references count="2">
          <reference field="9" count="1" selected="0">
            <x v="302"/>
          </reference>
          <reference field="10" count="1">
            <x v="513"/>
          </reference>
        </references>
      </pivotArea>
    </format>
    <format dxfId="340">
      <pivotArea dataOnly="0" labelOnly="1" outline="0" fieldPosition="0">
        <references count="2">
          <reference field="9" count="1" selected="0">
            <x v="303"/>
          </reference>
          <reference field="10" count="1">
            <x v="10"/>
          </reference>
        </references>
      </pivotArea>
    </format>
    <format dxfId="339">
      <pivotArea dataOnly="0" labelOnly="1" outline="0" fieldPosition="0">
        <references count="2">
          <reference field="9" count="1" selected="0">
            <x v="304"/>
          </reference>
          <reference field="10" count="1">
            <x v="31"/>
          </reference>
        </references>
      </pivotArea>
    </format>
    <format dxfId="338">
      <pivotArea dataOnly="0" labelOnly="1" outline="0" fieldPosition="0">
        <references count="2">
          <reference field="9" count="1" selected="0">
            <x v="305"/>
          </reference>
          <reference field="10" count="1">
            <x v="390"/>
          </reference>
        </references>
      </pivotArea>
    </format>
    <format dxfId="337">
      <pivotArea dataOnly="0" labelOnly="1" outline="0" fieldPosition="0">
        <references count="2">
          <reference field="9" count="1" selected="0">
            <x v="306"/>
          </reference>
          <reference field="10" count="1">
            <x v="586"/>
          </reference>
        </references>
      </pivotArea>
    </format>
    <format dxfId="336">
      <pivotArea dataOnly="0" labelOnly="1" outline="0" fieldPosition="0">
        <references count="2">
          <reference field="9" count="1" selected="0">
            <x v="307"/>
          </reference>
          <reference field="10" count="1">
            <x v="7"/>
          </reference>
        </references>
      </pivotArea>
    </format>
    <format dxfId="335">
      <pivotArea dataOnly="0" labelOnly="1" outline="0" fieldPosition="0">
        <references count="2">
          <reference field="9" count="1" selected="0">
            <x v="308"/>
          </reference>
          <reference field="10" count="2">
            <x v="81"/>
            <x v="624"/>
          </reference>
        </references>
      </pivotArea>
    </format>
    <format dxfId="334">
      <pivotArea dataOnly="0" labelOnly="1" outline="0" fieldPosition="0">
        <references count="2">
          <reference field="9" count="1" selected="0">
            <x v="310"/>
          </reference>
          <reference field="10" count="1">
            <x v="44"/>
          </reference>
        </references>
      </pivotArea>
    </format>
    <format dxfId="333">
      <pivotArea dataOnly="0" labelOnly="1" outline="0" fieldPosition="0">
        <references count="2">
          <reference field="9" count="1" selected="0">
            <x v="311"/>
          </reference>
          <reference field="10" count="1">
            <x v="567"/>
          </reference>
        </references>
      </pivotArea>
    </format>
    <format dxfId="332">
      <pivotArea dataOnly="0" labelOnly="1" outline="0" fieldPosition="0">
        <references count="2">
          <reference field="9" count="1" selected="0">
            <x v="312"/>
          </reference>
          <reference field="10" count="1">
            <x v="499"/>
          </reference>
        </references>
      </pivotArea>
    </format>
    <format dxfId="331">
      <pivotArea dataOnly="0" labelOnly="1" outline="0" fieldPosition="0">
        <references count="2">
          <reference field="9" count="1" selected="0">
            <x v="313"/>
          </reference>
          <reference field="10" count="1">
            <x v="8"/>
          </reference>
        </references>
      </pivotArea>
    </format>
    <format dxfId="330">
      <pivotArea dataOnly="0" labelOnly="1" outline="0" fieldPosition="0">
        <references count="2">
          <reference field="9" count="1" selected="0">
            <x v="314"/>
          </reference>
          <reference field="10" count="1">
            <x v="203"/>
          </reference>
        </references>
      </pivotArea>
    </format>
    <format dxfId="329">
      <pivotArea dataOnly="0" labelOnly="1" outline="0" fieldPosition="0">
        <references count="2">
          <reference field="9" count="1" selected="0">
            <x v="315"/>
          </reference>
          <reference field="10" count="1">
            <x v="36"/>
          </reference>
        </references>
      </pivotArea>
    </format>
    <format dxfId="328">
      <pivotArea dataOnly="0" labelOnly="1" outline="0" fieldPosition="0">
        <references count="2">
          <reference field="9" count="1" selected="0">
            <x v="316"/>
          </reference>
          <reference field="10" count="1">
            <x v="263"/>
          </reference>
        </references>
      </pivotArea>
    </format>
    <format dxfId="327">
      <pivotArea dataOnly="0" labelOnly="1" outline="0" fieldPosition="0">
        <references count="2">
          <reference field="9" count="1" selected="0">
            <x v="317"/>
          </reference>
          <reference field="10" count="1">
            <x v="471"/>
          </reference>
        </references>
      </pivotArea>
    </format>
    <format dxfId="326">
      <pivotArea dataOnly="0" labelOnly="1" outline="0" fieldPosition="0">
        <references count="2">
          <reference field="9" count="1" selected="0">
            <x v="318"/>
          </reference>
          <reference field="10" count="1">
            <x v="3"/>
          </reference>
        </references>
      </pivotArea>
    </format>
    <format dxfId="325">
      <pivotArea dataOnly="0" labelOnly="1" outline="0" fieldPosition="0">
        <references count="2">
          <reference field="9" count="1" selected="0">
            <x v="319"/>
          </reference>
          <reference field="10" count="1">
            <x v="624"/>
          </reference>
        </references>
      </pivotArea>
    </format>
    <format dxfId="324">
      <pivotArea dataOnly="0" labelOnly="1" outline="0" fieldPosition="0">
        <references count="2">
          <reference field="9" count="1" selected="0">
            <x v="320"/>
          </reference>
          <reference field="10" count="1">
            <x v="574"/>
          </reference>
        </references>
      </pivotArea>
    </format>
    <format dxfId="323">
      <pivotArea dataOnly="0" labelOnly="1" outline="0" fieldPosition="0">
        <references count="2">
          <reference field="9" count="1" selected="0">
            <x v="321"/>
          </reference>
          <reference field="10" count="1">
            <x v="509"/>
          </reference>
        </references>
      </pivotArea>
    </format>
    <format dxfId="322">
      <pivotArea dataOnly="0" labelOnly="1" outline="0" fieldPosition="0">
        <references count="2">
          <reference field="9" count="1" selected="0">
            <x v="322"/>
          </reference>
          <reference field="10" count="1">
            <x v="79"/>
          </reference>
        </references>
      </pivotArea>
    </format>
    <format dxfId="321">
      <pivotArea dataOnly="0" labelOnly="1" outline="0" fieldPosition="0">
        <references count="2">
          <reference field="9" count="1" selected="0">
            <x v="323"/>
          </reference>
          <reference field="10" count="1">
            <x v="297"/>
          </reference>
        </references>
      </pivotArea>
    </format>
    <format dxfId="320">
      <pivotArea dataOnly="0" labelOnly="1" outline="0" fieldPosition="0">
        <references count="2">
          <reference field="9" count="1" selected="0">
            <x v="324"/>
          </reference>
          <reference field="10" count="1">
            <x v="502"/>
          </reference>
        </references>
      </pivotArea>
    </format>
    <format dxfId="319">
      <pivotArea dataOnly="0" labelOnly="1" outline="0" fieldPosition="0">
        <references count="2">
          <reference field="9" count="1" selected="0">
            <x v="325"/>
          </reference>
          <reference field="10" count="1">
            <x v="209"/>
          </reference>
        </references>
      </pivotArea>
    </format>
    <format dxfId="318">
      <pivotArea dataOnly="0" labelOnly="1" outline="0" fieldPosition="0">
        <references count="2">
          <reference field="9" count="1" selected="0">
            <x v="326"/>
          </reference>
          <reference field="10" count="1">
            <x v="291"/>
          </reference>
        </references>
      </pivotArea>
    </format>
    <format dxfId="317">
      <pivotArea dataOnly="0" labelOnly="1" outline="0" fieldPosition="0">
        <references count="2">
          <reference field="9" count="1" selected="0">
            <x v="327"/>
          </reference>
          <reference field="10" count="2">
            <x v="501"/>
            <x v="615"/>
          </reference>
        </references>
      </pivotArea>
    </format>
    <format dxfId="316">
      <pivotArea dataOnly="0" labelOnly="1" outline="0" fieldPosition="0">
        <references count="2">
          <reference field="9" count="1" selected="0">
            <x v="328"/>
          </reference>
          <reference field="10" count="1">
            <x v="195"/>
          </reference>
        </references>
      </pivotArea>
    </format>
    <format dxfId="315">
      <pivotArea dataOnly="0" labelOnly="1" outline="0" fieldPosition="0">
        <references count="2">
          <reference field="9" count="1" selected="0">
            <x v="329"/>
          </reference>
          <reference field="10" count="1">
            <x v="362"/>
          </reference>
        </references>
      </pivotArea>
    </format>
    <format dxfId="314">
      <pivotArea dataOnly="0" labelOnly="1" outline="0" fieldPosition="0">
        <references count="2">
          <reference field="9" count="1" selected="0">
            <x v="330"/>
          </reference>
          <reference field="10" count="1">
            <x v="249"/>
          </reference>
        </references>
      </pivotArea>
    </format>
    <format dxfId="313">
      <pivotArea dataOnly="0" labelOnly="1" outline="0" fieldPosition="0">
        <references count="2">
          <reference field="9" count="1" selected="0">
            <x v="331"/>
          </reference>
          <reference field="10" count="1">
            <x v="110"/>
          </reference>
        </references>
      </pivotArea>
    </format>
    <format dxfId="312">
      <pivotArea dataOnly="0" labelOnly="1" outline="0" fieldPosition="0">
        <references count="2">
          <reference field="9" count="1" selected="0">
            <x v="332"/>
          </reference>
          <reference field="10" count="1">
            <x v="346"/>
          </reference>
        </references>
      </pivotArea>
    </format>
    <format dxfId="311">
      <pivotArea dataOnly="0" labelOnly="1" outline="0" fieldPosition="0">
        <references count="2">
          <reference field="9" count="1" selected="0">
            <x v="333"/>
          </reference>
          <reference field="10" count="1">
            <x v="397"/>
          </reference>
        </references>
      </pivotArea>
    </format>
    <format dxfId="310">
      <pivotArea dataOnly="0" labelOnly="1" outline="0" fieldPosition="0">
        <references count="2">
          <reference field="9" count="1" selected="0">
            <x v="334"/>
          </reference>
          <reference field="10" count="1">
            <x v="440"/>
          </reference>
        </references>
      </pivotArea>
    </format>
    <format dxfId="309">
      <pivotArea dataOnly="0" labelOnly="1" outline="0" fieldPosition="0">
        <references count="2">
          <reference field="9" count="1" selected="0">
            <x v="335"/>
          </reference>
          <reference field="10" count="1">
            <x v="166"/>
          </reference>
        </references>
      </pivotArea>
    </format>
    <format dxfId="308">
      <pivotArea dataOnly="0" labelOnly="1" outline="0" fieldPosition="0">
        <references count="2">
          <reference field="9" count="1" selected="0">
            <x v="336"/>
          </reference>
          <reference field="10" count="1">
            <x v="287"/>
          </reference>
        </references>
      </pivotArea>
    </format>
    <format dxfId="307">
      <pivotArea dataOnly="0" labelOnly="1" outline="0" fieldPosition="0">
        <references count="2">
          <reference field="9" count="1" selected="0">
            <x v="337"/>
          </reference>
          <reference field="10" count="1">
            <x v="2"/>
          </reference>
        </references>
      </pivotArea>
    </format>
    <format dxfId="306">
      <pivotArea dataOnly="0" labelOnly="1" outline="0" fieldPosition="0">
        <references count="2">
          <reference field="9" count="1" selected="0">
            <x v="338"/>
          </reference>
          <reference field="10" count="1">
            <x v="55"/>
          </reference>
        </references>
      </pivotArea>
    </format>
    <format dxfId="305">
      <pivotArea dataOnly="0" labelOnly="1" outline="0" fieldPosition="0">
        <references count="2">
          <reference field="9" count="1" selected="0">
            <x v="340"/>
          </reference>
          <reference field="10" count="1">
            <x v="395"/>
          </reference>
        </references>
      </pivotArea>
    </format>
    <format dxfId="304">
      <pivotArea dataOnly="0" labelOnly="1" outline="0" fieldPosition="0">
        <references count="2">
          <reference field="9" count="1" selected="0">
            <x v="341"/>
          </reference>
          <reference field="10" count="1">
            <x v="508"/>
          </reference>
        </references>
      </pivotArea>
    </format>
    <format dxfId="303">
      <pivotArea dataOnly="0" labelOnly="1" outline="0" fieldPosition="0">
        <references count="2">
          <reference field="9" count="1" selected="0">
            <x v="342"/>
          </reference>
          <reference field="10" count="1">
            <x v="130"/>
          </reference>
        </references>
      </pivotArea>
    </format>
    <format dxfId="302">
      <pivotArea dataOnly="0" labelOnly="1" outline="0" fieldPosition="0">
        <references count="2">
          <reference field="9" count="1" selected="0">
            <x v="343"/>
          </reference>
          <reference field="10" count="1">
            <x v="624"/>
          </reference>
        </references>
      </pivotArea>
    </format>
    <format dxfId="301">
      <pivotArea dataOnly="0" labelOnly="1" outline="0" fieldPosition="0">
        <references count="2">
          <reference field="9" count="1" selected="0">
            <x v="344"/>
          </reference>
          <reference field="10" count="1">
            <x v="572"/>
          </reference>
        </references>
      </pivotArea>
    </format>
    <format dxfId="300">
      <pivotArea dataOnly="0" labelOnly="1" outline="0" fieldPosition="0">
        <references count="2">
          <reference field="9" count="1" selected="0">
            <x v="345"/>
          </reference>
          <reference field="10" count="1">
            <x v="281"/>
          </reference>
        </references>
      </pivotArea>
    </format>
    <format dxfId="299">
      <pivotArea dataOnly="0" labelOnly="1" outline="0" fieldPosition="0">
        <references count="2">
          <reference field="9" count="1" selected="0">
            <x v="346"/>
          </reference>
          <reference field="10" count="1">
            <x v="472"/>
          </reference>
        </references>
      </pivotArea>
    </format>
    <format dxfId="298">
      <pivotArea dataOnly="0" labelOnly="1" outline="0" fieldPosition="0">
        <references count="2">
          <reference field="9" count="1" selected="0">
            <x v="347"/>
          </reference>
          <reference field="10" count="1">
            <x v="191"/>
          </reference>
        </references>
      </pivotArea>
    </format>
    <format dxfId="297">
      <pivotArea dataOnly="0" labelOnly="1" outline="0" fieldPosition="0">
        <references count="2">
          <reference field="9" count="1" selected="0">
            <x v="348"/>
          </reference>
          <reference field="10" count="1">
            <x v="40"/>
          </reference>
        </references>
      </pivotArea>
    </format>
    <format dxfId="296">
      <pivotArea dataOnly="0" labelOnly="1" outline="0" fieldPosition="0">
        <references count="2">
          <reference field="9" count="1" selected="0">
            <x v="349"/>
          </reference>
          <reference field="10" count="1">
            <x v="335"/>
          </reference>
        </references>
      </pivotArea>
    </format>
    <format dxfId="295">
      <pivotArea dataOnly="0" labelOnly="1" outline="0" fieldPosition="0">
        <references count="2">
          <reference field="9" count="1" selected="0">
            <x v="350"/>
          </reference>
          <reference field="10" count="1">
            <x v="229"/>
          </reference>
        </references>
      </pivotArea>
    </format>
    <format dxfId="294">
      <pivotArea dataOnly="0" labelOnly="1" outline="0" fieldPosition="0">
        <references count="2">
          <reference field="9" count="1" selected="0">
            <x v="351"/>
          </reference>
          <reference field="10" count="1">
            <x v="436"/>
          </reference>
        </references>
      </pivotArea>
    </format>
    <format dxfId="293">
      <pivotArea dataOnly="0" labelOnly="1" outline="0" fieldPosition="0">
        <references count="2">
          <reference field="9" count="1" selected="0">
            <x v="352"/>
          </reference>
          <reference field="10" count="1">
            <x v="168"/>
          </reference>
        </references>
      </pivotArea>
    </format>
    <format dxfId="292">
      <pivotArea dataOnly="0" labelOnly="1" outline="0" fieldPosition="0">
        <references count="2">
          <reference field="9" count="1" selected="0">
            <x v="353"/>
          </reference>
          <reference field="10" count="1">
            <x v="573"/>
          </reference>
        </references>
      </pivotArea>
    </format>
    <format dxfId="291">
      <pivotArea dataOnly="0" labelOnly="1" outline="0" fieldPosition="0">
        <references count="2">
          <reference field="9" count="1" selected="0">
            <x v="354"/>
          </reference>
          <reference field="10" count="1">
            <x v="424"/>
          </reference>
        </references>
      </pivotArea>
    </format>
    <format dxfId="290">
      <pivotArea dataOnly="0" labelOnly="1" outline="0" fieldPosition="0">
        <references count="2">
          <reference field="9" count="1" selected="0">
            <x v="355"/>
          </reference>
          <reference field="10" count="1">
            <x v="181"/>
          </reference>
        </references>
      </pivotArea>
    </format>
    <format dxfId="289">
      <pivotArea dataOnly="0" labelOnly="1" outline="0" fieldPosition="0">
        <references count="2">
          <reference field="9" count="1" selected="0">
            <x v="356"/>
          </reference>
          <reference field="10" count="1">
            <x v="279"/>
          </reference>
        </references>
      </pivotArea>
    </format>
    <format dxfId="288">
      <pivotArea dataOnly="0" labelOnly="1" outline="0" fieldPosition="0">
        <references count="2">
          <reference field="9" count="1" selected="0">
            <x v="357"/>
          </reference>
          <reference field="10" count="1">
            <x v="453"/>
          </reference>
        </references>
      </pivotArea>
    </format>
    <format dxfId="287">
      <pivotArea dataOnly="0" labelOnly="1" outline="0" fieldPosition="0">
        <references count="2">
          <reference field="9" count="1" selected="0">
            <x v="358"/>
          </reference>
          <reference field="10" count="1">
            <x v="376"/>
          </reference>
        </references>
      </pivotArea>
    </format>
    <format dxfId="286">
      <pivotArea dataOnly="0" labelOnly="1" outline="0" fieldPosition="0">
        <references count="2">
          <reference field="9" count="1" selected="0">
            <x v="359"/>
          </reference>
          <reference field="10" count="1">
            <x v="381"/>
          </reference>
        </references>
      </pivotArea>
    </format>
    <format dxfId="285">
      <pivotArea dataOnly="0" labelOnly="1" outline="0" fieldPosition="0">
        <references count="2">
          <reference field="9" count="1" selected="0">
            <x v="360"/>
          </reference>
          <reference field="10" count="1">
            <x v="491"/>
          </reference>
        </references>
      </pivotArea>
    </format>
    <format dxfId="284">
      <pivotArea dataOnly="0" labelOnly="1" outline="0" fieldPosition="0">
        <references count="2">
          <reference field="9" count="1" selected="0">
            <x v="361"/>
          </reference>
          <reference field="10" count="1">
            <x v="155"/>
          </reference>
        </references>
      </pivotArea>
    </format>
    <format dxfId="283">
      <pivotArea dataOnly="0" labelOnly="1" outline="0" fieldPosition="0">
        <references count="2">
          <reference field="9" count="1" selected="0">
            <x v="362"/>
          </reference>
          <reference field="10" count="1">
            <x v="174"/>
          </reference>
        </references>
      </pivotArea>
    </format>
    <format dxfId="282">
      <pivotArea dataOnly="0" labelOnly="1" outline="0" fieldPosition="0">
        <references count="2">
          <reference field="9" count="1" selected="0">
            <x v="363"/>
          </reference>
          <reference field="10" count="1">
            <x v="570"/>
          </reference>
        </references>
      </pivotArea>
    </format>
    <format dxfId="281">
      <pivotArea dataOnly="0" labelOnly="1" outline="0" fieldPosition="0">
        <references count="2">
          <reference field="9" count="1" selected="0">
            <x v="364"/>
          </reference>
          <reference field="10" count="1">
            <x v="119"/>
          </reference>
        </references>
      </pivotArea>
    </format>
    <format dxfId="280">
      <pivotArea dataOnly="0" labelOnly="1" outline="0" fieldPosition="0">
        <references count="2">
          <reference field="9" count="1" selected="0">
            <x v="365"/>
          </reference>
          <reference field="10" count="1">
            <x v="11"/>
          </reference>
        </references>
      </pivotArea>
    </format>
    <format dxfId="279">
      <pivotArea dataOnly="0" labelOnly="1" outline="0" fieldPosition="0">
        <references count="2">
          <reference field="9" count="1" selected="0">
            <x v="366"/>
          </reference>
          <reference field="10" count="1">
            <x v="624"/>
          </reference>
        </references>
      </pivotArea>
    </format>
    <format dxfId="278">
      <pivotArea dataOnly="0" labelOnly="1" outline="0" fieldPosition="0">
        <references count="2">
          <reference field="9" count="1" selected="0">
            <x v="367"/>
          </reference>
          <reference field="10" count="1">
            <x v="122"/>
          </reference>
        </references>
      </pivotArea>
    </format>
    <format dxfId="277">
      <pivotArea dataOnly="0" labelOnly="1" outline="0" fieldPosition="0">
        <references count="2">
          <reference field="9" count="1" selected="0">
            <x v="368"/>
          </reference>
          <reference field="10" count="1">
            <x v="474"/>
          </reference>
        </references>
      </pivotArea>
    </format>
    <format dxfId="276">
      <pivotArea dataOnly="0" labelOnly="1" outline="0" fieldPosition="0">
        <references count="2">
          <reference field="9" count="1" selected="0">
            <x v="369"/>
          </reference>
          <reference field="10" count="1">
            <x v="461"/>
          </reference>
        </references>
      </pivotArea>
    </format>
    <format dxfId="275">
      <pivotArea dataOnly="0" labelOnly="1" outline="0" fieldPosition="0">
        <references count="2">
          <reference field="9" count="1" selected="0">
            <x v="370"/>
          </reference>
          <reference field="10" count="1">
            <x v="233"/>
          </reference>
        </references>
      </pivotArea>
    </format>
    <format dxfId="274">
      <pivotArea dataOnly="0" labelOnly="1" outline="0" fieldPosition="0">
        <references count="2">
          <reference field="9" count="1" selected="0">
            <x v="371"/>
          </reference>
          <reference field="10" count="1">
            <x v="583"/>
          </reference>
        </references>
      </pivotArea>
    </format>
    <format dxfId="273">
      <pivotArea dataOnly="0" labelOnly="1" outline="0" fieldPosition="0">
        <references count="2">
          <reference field="9" count="1" selected="0">
            <x v="372"/>
          </reference>
          <reference field="10" count="1">
            <x v="332"/>
          </reference>
        </references>
      </pivotArea>
    </format>
    <format dxfId="272">
      <pivotArea dataOnly="0" labelOnly="1" outline="0" fieldPosition="0">
        <references count="2">
          <reference field="9" count="1" selected="0">
            <x v="373"/>
          </reference>
          <reference field="10" count="1">
            <x v="301"/>
          </reference>
        </references>
      </pivotArea>
    </format>
    <format dxfId="271">
      <pivotArea dataOnly="0" labelOnly="1" outline="0" fieldPosition="0">
        <references count="2">
          <reference field="9" count="1" selected="0">
            <x v="374"/>
          </reference>
          <reference field="10" count="1">
            <x v="194"/>
          </reference>
        </references>
      </pivotArea>
    </format>
    <format dxfId="270">
      <pivotArea dataOnly="0" labelOnly="1" outline="0" fieldPosition="0">
        <references count="2">
          <reference field="9" count="1" selected="0">
            <x v="375"/>
          </reference>
          <reference field="10" count="1">
            <x v="311"/>
          </reference>
        </references>
      </pivotArea>
    </format>
    <format dxfId="269">
      <pivotArea dataOnly="0" labelOnly="1" outline="0" fieldPosition="0">
        <references count="2">
          <reference field="9" count="1" selected="0">
            <x v="376"/>
          </reference>
          <reference field="10" count="1">
            <x v="350"/>
          </reference>
        </references>
      </pivotArea>
    </format>
    <format dxfId="268">
      <pivotArea dataOnly="0" labelOnly="1" outline="0" fieldPosition="0">
        <references count="2">
          <reference field="9" count="1" selected="0">
            <x v="377"/>
          </reference>
          <reference field="10" count="1">
            <x v="340"/>
          </reference>
        </references>
      </pivotArea>
    </format>
    <format dxfId="267">
      <pivotArea dataOnly="0" labelOnly="1" outline="0" fieldPosition="0">
        <references count="2">
          <reference field="9" count="1" selected="0">
            <x v="378"/>
          </reference>
          <reference field="10" count="1">
            <x v="165"/>
          </reference>
        </references>
      </pivotArea>
    </format>
    <format dxfId="266">
      <pivotArea dataOnly="0" labelOnly="1" outline="0" fieldPosition="0">
        <references count="2">
          <reference field="9" count="1" selected="0">
            <x v="379"/>
          </reference>
          <reference field="10" count="1">
            <x v="490"/>
          </reference>
        </references>
      </pivotArea>
    </format>
    <format dxfId="265">
      <pivotArea dataOnly="0" labelOnly="1" outline="0" fieldPosition="0">
        <references count="2">
          <reference field="9" count="1" selected="0">
            <x v="380"/>
          </reference>
          <reference field="10" count="1">
            <x v="608"/>
          </reference>
        </references>
      </pivotArea>
    </format>
    <format dxfId="264">
      <pivotArea dataOnly="0" labelOnly="1" outline="0" fieldPosition="0">
        <references count="2">
          <reference field="9" count="1" selected="0">
            <x v="381"/>
          </reference>
          <reference field="10" count="1">
            <x v="560"/>
          </reference>
        </references>
      </pivotArea>
    </format>
    <format dxfId="263">
      <pivotArea dataOnly="0" labelOnly="1" outline="0" fieldPosition="0">
        <references count="2">
          <reference field="9" count="1" selected="0">
            <x v="382"/>
          </reference>
          <reference field="10" count="1">
            <x v="248"/>
          </reference>
        </references>
      </pivotArea>
    </format>
    <format dxfId="262">
      <pivotArea dataOnly="0" labelOnly="1" outline="0" fieldPosition="0">
        <references count="2">
          <reference field="9" count="1" selected="0">
            <x v="383"/>
          </reference>
          <reference field="10" count="2">
            <x v="49"/>
            <x v="337"/>
          </reference>
        </references>
      </pivotArea>
    </format>
    <format dxfId="261">
      <pivotArea dataOnly="0" labelOnly="1" outline="0" fieldPosition="0">
        <references count="2">
          <reference field="9" count="1" selected="0">
            <x v="384"/>
          </reference>
          <reference field="10" count="1">
            <x v="354"/>
          </reference>
        </references>
      </pivotArea>
    </format>
    <format dxfId="260">
      <pivotArea dataOnly="0" labelOnly="1" outline="0" fieldPosition="0">
        <references count="2">
          <reference field="9" count="1" selected="0">
            <x v="385"/>
          </reference>
          <reference field="10" count="1">
            <x v="444"/>
          </reference>
        </references>
      </pivotArea>
    </format>
    <format dxfId="259">
      <pivotArea dataOnly="0" labelOnly="1" outline="0" fieldPosition="0">
        <references count="2">
          <reference field="9" count="1" selected="0">
            <x v="386"/>
          </reference>
          <reference field="10" count="1">
            <x v="359"/>
          </reference>
        </references>
      </pivotArea>
    </format>
    <format dxfId="258">
      <pivotArea dataOnly="0" labelOnly="1" outline="0" fieldPosition="0">
        <references count="2">
          <reference field="9" count="1" selected="0">
            <x v="387"/>
          </reference>
          <reference field="10" count="1">
            <x v="88"/>
          </reference>
        </references>
      </pivotArea>
    </format>
    <format dxfId="257">
      <pivotArea dataOnly="0" labelOnly="1" outline="0" fieldPosition="0">
        <references count="2">
          <reference field="9" count="1" selected="0">
            <x v="388"/>
          </reference>
          <reference field="10" count="1">
            <x v="56"/>
          </reference>
        </references>
      </pivotArea>
    </format>
    <format dxfId="256">
      <pivotArea dataOnly="0" labelOnly="1" outline="0" fieldPosition="0">
        <references count="2">
          <reference field="9" count="1" selected="0">
            <x v="389"/>
          </reference>
          <reference field="10" count="1">
            <x v="266"/>
          </reference>
        </references>
      </pivotArea>
    </format>
    <format dxfId="255">
      <pivotArea dataOnly="0" labelOnly="1" outline="0" fieldPosition="0">
        <references count="2">
          <reference field="9" count="1" selected="0">
            <x v="390"/>
          </reference>
          <reference field="10" count="1">
            <x v="393"/>
          </reference>
        </references>
      </pivotArea>
    </format>
    <format dxfId="254">
      <pivotArea dataOnly="0" labelOnly="1" outline="0" fieldPosition="0">
        <references count="2">
          <reference field="9" count="1" selected="0">
            <x v="391"/>
          </reference>
          <reference field="10" count="1">
            <x v="527"/>
          </reference>
        </references>
      </pivotArea>
    </format>
    <format dxfId="253">
      <pivotArea dataOnly="0" labelOnly="1" outline="0" fieldPosition="0">
        <references count="2">
          <reference field="9" count="1" selected="0">
            <x v="392"/>
          </reference>
          <reference field="10" count="1">
            <x v="0"/>
          </reference>
        </references>
      </pivotArea>
    </format>
    <format dxfId="252">
      <pivotArea dataOnly="0" labelOnly="1" outline="0" fieldPosition="0">
        <references count="2">
          <reference field="9" count="1" selected="0">
            <x v="393"/>
          </reference>
          <reference field="10" count="2">
            <x v="22"/>
            <x v="23"/>
          </reference>
        </references>
      </pivotArea>
    </format>
    <format dxfId="251">
      <pivotArea dataOnly="0" labelOnly="1" outline="0" fieldPosition="0">
        <references count="2">
          <reference field="9" count="1" selected="0">
            <x v="394"/>
          </reference>
          <reference field="10" count="1">
            <x v="438"/>
          </reference>
        </references>
      </pivotArea>
    </format>
    <format dxfId="250">
      <pivotArea dataOnly="0" labelOnly="1" outline="0" fieldPosition="0">
        <references count="2">
          <reference field="9" count="1" selected="0">
            <x v="395"/>
          </reference>
          <reference field="10" count="1">
            <x v="187"/>
          </reference>
        </references>
      </pivotArea>
    </format>
    <format dxfId="249">
      <pivotArea dataOnly="0" labelOnly="1" outline="0" fieldPosition="0">
        <references count="2">
          <reference field="9" count="1" selected="0">
            <x v="396"/>
          </reference>
          <reference field="10" count="1">
            <x v="269"/>
          </reference>
        </references>
      </pivotArea>
    </format>
    <format dxfId="248">
      <pivotArea dataOnly="0" labelOnly="1" outline="0" fieldPosition="0">
        <references count="2">
          <reference field="9" count="1" selected="0">
            <x v="397"/>
          </reference>
          <reference field="10" count="1">
            <x v="236"/>
          </reference>
        </references>
      </pivotArea>
    </format>
    <format dxfId="247">
      <pivotArea dataOnly="0" labelOnly="1" outline="0" fieldPosition="0">
        <references count="2">
          <reference field="9" count="1" selected="0">
            <x v="398"/>
          </reference>
          <reference field="10" count="1">
            <x v="624"/>
          </reference>
        </references>
      </pivotArea>
    </format>
    <format dxfId="246">
      <pivotArea dataOnly="0" labelOnly="1" outline="0" fieldPosition="0">
        <references count="2">
          <reference field="9" count="1" selected="0">
            <x v="399"/>
          </reference>
          <reference field="10" count="1">
            <x v="525"/>
          </reference>
        </references>
      </pivotArea>
    </format>
    <format dxfId="245">
      <pivotArea dataOnly="0" labelOnly="1" outline="0" fieldPosition="0">
        <references count="2">
          <reference field="9" count="1" selected="0">
            <x v="400"/>
          </reference>
          <reference field="10" count="1">
            <x v="334"/>
          </reference>
        </references>
      </pivotArea>
    </format>
    <format dxfId="244">
      <pivotArea dataOnly="0" labelOnly="1" outline="0" fieldPosition="0">
        <references count="2">
          <reference field="9" count="1" selected="0">
            <x v="401"/>
          </reference>
          <reference field="10" count="1">
            <x v="316"/>
          </reference>
        </references>
      </pivotArea>
    </format>
    <format dxfId="243">
      <pivotArea dataOnly="0" labelOnly="1" outline="0" fieldPosition="0">
        <references count="2">
          <reference field="9" count="1" selected="0">
            <x v="402"/>
          </reference>
          <reference field="10" count="1">
            <x v="375"/>
          </reference>
        </references>
      </pivotArea>
    </format>
    <format dxfId="242">
      <pivotArea dataOnly="0" labelOnly="1" outline="0" fieldPosition="0">
        <references count="2">
          <reference field="9" count="1" selected="0">
            <x v="403"/>
          </reference>
          <reference field="10" count="1">
            <x v="274"/>
          </reference>
        </references>
      </pivotArea>
    </format>
    <format dxfId="241">
      <pivotArea dataOnly="0" labelOnly="1" outline="0" fieldPosition="0">
        <references count="2">
          <reference field="9" count="1" selected="0">
            <x v="404"/>
          </reference>
          <reference field="10" count="1">
            <x v="169"/>
          </reference>
        </references>
      </pivotArea>
    </format>
    <format dxfId="240">
      <pivotArea dataOnly="0" labelOnly="1" outline="0" fieldPosition="0">
        <references count="2">
          <reference field="9" count="1" selected="0">
            <x v="405"/>
          </reference>
          <reference field="10" count="1">
            <x v="64"/>
          </reference>
        </references>
      </pivotArea>
    </format>
    <format dxfId="239">
      <pivotArea dataOnly="0" labelOnly="1" outline="0" fieldPosition="0">
        <references count="2">
          <reference field="9" count="1" selected="0">
            <x v="406"/>
          </reference>
          <reference field="10" count="1">
            <x v="624"/>
          </reference>
        </references>
      </pivotArea>
    </format>
    <format dxfId="238">
      <pivotArea dataOnly="0" labelOnly="1" outline="0" fieldPosition="0">
        <references count="2">
          <reference field="9" count="1" selected="0">
            <x v="407"/>
          </reference>
          <reference field="10" count="1">
            <x v="273"/>
          </reference>
        </references>
      </pivotArea>
    </format>
    <format dxfId="237">
      <pivotArea dataOnly="0" labelOnly="1" outline="0" fieldPosition="0">
        <references count="2">
          <reference field="9" count="1" selected="0">
            <x v="408"/>
          </reference>
          <reference field="10" count="1">
            <x v="163"/>
          </reference>
        </references>
      </pivotArea>
    </format>
    <format dxfId="236">
      <pivotArea dataOnly="0" labelOnly="1" outline="0" fieldPosition="0">
        <references count="2">
          <reference field="9" count="1" selected="0">
            <x v="409"/>
          </reference>
          <reference field="10" count="1">
            <x v="601"/>
          </reference>
        </references>
      </pivotArea>
    </format>
    <format dxfId="235">
      <pivotArea dataOnly="0" labelOnly="1" outline="0" fieldPosition="0">
        <references count="2">
          <reference field="9" count="1" selected="0">
            <x v="410"/>
          </reference>
          <reference field="10" count="1">
            <x v="98"/>
          </reference>
        </references>
      </pivotArea>
    </format>
    <format dxfId="234">
      <pivotArea dataOnly="0" labelOnly="1" outline="0" fieldPosition="0">
        <references count="2">
          <reference field="9" count="1" selected="0">
            <x v="411"/>
          </reference>
          <reference field="10" count="1">
            <x v="487"/>
          </reference>
        </references>
      </pivotArea>
    </format>
    <format dxfId="233">
      <pivotArea dataOnly="0" labelOnly="1" outline="0" fieldPosition="0">
        <references count="2">
          <reference field="9" count="1" selected="0">
            <x v="412"/>
          </reference>
          <reference field="10" count="1">
            <x v="95"/>
          </reference>
        </references>
      </pivotArea>
    </format>
    <format dxfId="232">
      <pivotArea dataOnly="0" labelOnly="1" outline="0" fieldPosition="0">
        <references count="2">
          <reference field="9" count="1" selected="0">
            <x v="413"/>
          </reference>
          <reference field="10" count="1">
            <x v="189"/>
          </reference>
        </references>
      </pivotArea>
    </format>
    <format dxfId="231">
      <pivotArea dataOnly="0" labelOnly="1" outline="0" fieldPosition="0">
        <references count="2">
          <reference field="9" count="1" selected="0">
            <x v="414"/>
          </reference>
          <reference field="10" count="1">
            <x v="241"/>
          </reference>
        </references>
      </pivotArea>
    </format>
    <format dxfId="230">
      <pivotArea dataOnly="0" labelOnly="1" outline="0" fieldPosition="0">
        <references count="2">
          <reference field="9" count="1" selected="0">
            <x v="415"/>
          </reference>
          <reference field="10" count="1">
            <x v="238"/>
          </reference>
        </references>
      </pivotArea>
    </format>
    <format dxfId="229">
      <pivotArea dataOnly="0" labelOnly="1" outline="0" fieldPosition="0">
        <references count="2">
          <reference field="9" count="1" selected="0">
            <x v="416"/>
          </reference>
          <reference field="10" count="1">
            <x v="138"/>
          </reference>
        </references>
      </pivotArea>
    </format>
    <format dxfId="228">
      <pivotArea dataOnly="0" labelOnly="1" outline="0" fieldPosition="0">
        <references count="2">
          <reference field="9" count="1" selected="0">
            <x v="417"/>
          </reference>
          <reference field="10" count="1">
            <x v="224"/>
          </reference>
        </references>
      </pivotArea>
    </format>
    <format dxfId="227">
      <pivotArea dataOnly="0" labelOnly="1" outline="0" fieldPosition="0">
        <references count="2">
          <reference field="9" count="1" selected="0">
            <x v="418"/>
          </reference>
          <reference field="10" count="1">
            <x v="333"/>
          </reference>
        </references>
      </pivotArea>
    </format>
    <format dxfId="226">
      <pivotArea dataOnly="0" labelOnly="1" outline="0" fieldPosition="0">
        <references count="2">
          <reference field="9" count="1" selected="0">
            <x v="419"/>
          </reference>
          <reference field="10" count="1">
            <x v="425"/>
          </reference>
        </references>
      </pivotArea>
    </format>
    <format dxfId="225">
      <pivotArea dataOnly="0" labelOnly="1" outline="0" fieldPosition="0">
        <references count="2">
          <reference field="9" count="1" selected="0">
            <x v="420"/>
          </reference>
          <reference field="10" count="1">
            <x v="37"/>
          </reference>
        </references>
      </pivotArea>
    </format>
    <format dxfId="224">
      <pivotArea dataOnly="0" labelOnly="1" outline="0" fieldPosition="0">
        <references count="2">
          <reference field="9" count="1" selected="0">
            <x v="421"/>
          </reference>
          <reference field="10" count="2">
            <x v="522"/>
            <x v="619"/>
          </reference>
        </references>
      </pivotArea>
    </format>
    <format dxfId="223">
      <pivotArea dataOnly="0" labelOnly="1" outline="0" fieldPosition="0">
        <references count="2">
          <reference field="9" count="1" selected="0">
            <x v="422"/>
          </reference>
          <reference field="10" count="1">
            <x v="624"/>
          </reference>
        </references>
      </pivotArea>
    </format>
    <format dxfId="222">
      <pivotArea dataOnly="0" labelOnly="1" outline="0" fieldPosition="0">
        <references count="2">
          <reference field="9" count="1" selected="0">
            <x v="423"/>
          </reference>
          <reference field="10" count="1">
            <x v="232"/>
          </reference>
        </references>
      </pivotArea>
    </format>
    <format dxfId="221">
      <pivotArea dataOnly="0" labelOnly="1" outline="0" fieldPosition="0">
        <references count="2">
          <reference field="9" count="1" selected="0">
            <x v="424"/>
          </reference>
          <reference field="10" count="1">
            <x v="211"/>
          </reference>
        </references>
      </pivotArea>
    </format>
    <format dxfId="220">
      <pivotArea dataOnly="0" labelOnly="1" outline="0" fieldPosition="0">
        <references count="2">
          <reference field="9" count="1" selected="0">
            <x v="425"/>
          </reference>
          <reference field="10" count="1">
            <x v="18"/>
          </reference>
        </references>
      </pivotArea>
    </format>
    <format dxfId="219">
      <pivotArea dataOnly="0" labelOnly="1" outline="0" fieldPosition="0">
        <references count="2">
          <reference field="9" count="1" selected="0">
            <x v="426"/>
          </reference>
          <reference field="10" count="1">
            <x v="373"/>
          </reference>
        </references>
      </pivotArea>
    </format>
    <format dxfId="218">
      <pivotArea dataOnly="0" labelOnly="1" outline="0" fieldPosition="0">
        <references count="2">
          <reference field="9" count="1" selected="0">
            <x v="427"/>
          </reference>
          <reference field="10" count="1">
            <x v="222"/>
          </reference>
        </references>
      </pivotArea>
    </format>
    <format dxfId="217">
      <pivotArea dataOnly="0" labelOnly="1" outline="0" fieldPosition="0">
        <references count="2">
          <reference field="9" count="1" selected="0">
            <x v="428"/>
          </reference>
          <reference field="10" count="1">
            <x v="113"/>
          </reference>
        </references>
      </pivotArea>
    </format>
    <format dxfId="216">
      <pivotArea dataOnly="0" labelOnly="1" outline="0" fieldPosition="0">
        <references count="2">
          <reference field="9" count="1" selected="0">
            <x v="429"/>
          </reference>
          <reference field="10" count="1">
            <x v="382"/>
          </reference>
        </references>
      </pivotArea>
    </format>
    <format dxfId="215">
      <pivotArea dataOnly="0" labelOnly="1" outline="0" fieldPosition="0">
        <references count="2">
          <reference field="9" count="1" selected="0">
            <x v="430"/>
          </reference>
          <reference field="10" count="1">
            <x v="431"/>
          </reference>
        </references>
      </pivotArea>
    </format>
    <format dxfId="214">
      <pivotArea dataOnly="0" labelOnly="1" outline="0" fieldPosition="0">
        <references count="2">
          <reference field="9" count="1" selected="0">
            <x v="431"/>
          </reference>
          <reference field="10" count="1">
            <x v="58"/>
          </reference>
        </references>
      </pivotArea>
    </format>
    <format dxfId="213">
      <pivotArea dataOnly="0" labelOnly="1" outline="0" fieldPosition="0">
        <references count="2">
          <reference field="9" count="1" selected="0">
            <x v="432"/>
          </reference>
          <reference field="10" count="1">
            <x v="240"/>
          </reference>
        </references>
      </pivotArea>
    </format>
    <format dxfId="212">
      <pivotArea dataOnly="0" labelOnly="1" outline="0" fieldPosition="0">
        <references count="2">
          <reference field="9" count="1" selected="0">
            <x v="433"/>
          </reference>
          <reference field="10" count="1">
            <x v="16"/>
          </reference>
        </references>
      </pivotArea>
    </format>
    <format dxfId="211">
      <pivotArea dataOnly="0" labelOnly="1" outline="0" fieldPosition="0">
        <references count="2">
          <reference field="9" count="1" selected="0">
            <x v="434"/>
          </reference>
          <reference field="10" count="1">
            <x v="106"/>
          </reference>
        </references>
      </pivotArea>
    </format>
    <format dxfId="210">
      <pivotArea dataOnly="0" labelOnly="1" outline="0" fieldPosition="0">
        <references count="2">
          <reference field="9" count="1" selected="0">
            <x v="435"/>
          </reference>
          <reference field="10" count="1">
            <x v="329"/>
          </reference>
        </references>
      </pivotArea>
    </format>
    <format dxfId="209">
      <pivotArea dataOnly="0" labelOnly="1" outline="0" fieldPosition="0">
        <references count="2">
          <reference field="9" count="1" selected="0">
            <x v="436"/>
          </reference>
          <reference field="10" count="1">
            <x v="285"/>
          </reference>
        </references>
      </pivotArea>
    </format>
    <format dxfId="208">
      <pivotArea dataOnly="0" labelOnly="1" outline="0" fieldPosition="0">
        <references count="2">
          <reference field="9" count="1" selected="0">
            <x v="437"/>
          </reference>
          <reference field="10" count="1">
            <x v="299"/>
          </reference>
        </references>
      </pivotArea>
    </format>
    <format dxfId="207">
      <pivotArea dataOnly="0" labelOnly="1" outline="0" fieldPosition="0">
        <references count="2">
          <reference field="9" count="1" selected="0">
            <x v="438"/>
          </reference>
          <reference field="10" count="1">
            <x v="78"/>
          </reference>
        </references>
      </pivotArea>
    </format>
    <format dxfId="206">
      <pivotArea dataOnly="0" labelOnly="1" outline="0" fieldPosition="0">
        <references count="2">
          <reference field="9" count="1" selected="0">
            <x v="439"/>
          </reference>
          <reference field="10" count="1">
            <x v="578"/>
          </reference>
        </references>
      </pivotArea>
    </format>
    <format dxfId="205">
      <pivotArea dataOnly="0" labelOnly="1" outline="0" fieldPosition="0">
        <references count="2">
          <reference field="9" count="1" selected="0">
            <x v="440"/>
          </reference>
          <reference field="10" count="1">
            <x v="624"/>
          </reference>
        </references>
      </pivotArea>
    </format>
    <format dxfId="204">
      <pivotArea dataOnly="0" labelOnly="1" outline="0" fieldPosition="0">
        <references count="2">
          <reference field="9" count="1" selected="0">
            <x v="442"/>
          </reference>
          <reference field="10" count="1">
            <x v="588"/>
          </reference>
        </references>
      </pivotArea>
    </format>
    <format dxfId="203">
      <pivotArea dataOnly="0" labelOnly="1" outline="0" fieldPosition="0">
        <references count="2">
          <reference field="9" count="1" selected="0">
            <x v="443"/>
          </reference>
          <reference field="10" count="1">
            <x v="580"/>
          </reference>
        </references>
      </pivotArea>
    </format>
    <format dxfId="202">
      <pivotArea dataOnly="0" labelOnly="1" outline="0" fieldPosition="0">
        <references count="2">
          <reference field="9" count="1" selected="0">
            <x v="444"/>
          </reference>
          <reference field="10" count="1">
            <x v="69"/>
          </reference>
        </references>
      </pivotArea>
    </format>
    <format dxfId="201">
      <pivotArea dataOnly="0" labelOnly="1" outline="0" fieldPosition="0">
        <references count="2">
          <reference field="9" count="1" selected="0">
            <x v="445"/>
          </reference>
          <reference field="10" count="1">
            <x v="479"/>
          </reference>
        </references>
      </pivotArea>
    </format>
    <format dxfId="200">
      <pivotArea dataOnly="0" labelOnly="1" outline="0" fieldPosition="0">
        <references count="2">
          <reference field="9" count="1" selected="0">
            <x v="446"/>
          </reference>
          <reference field="10" count="1">
            <x v="569"/>
          </reference>
        </references>
      </pivotArea>
    </format>
    <format dxfId="199">
      <pivotArea dataOnly="0" labelOnly="1" outline="0" fieldPosition="0">
        <references count="2">
          <reference field="9" count="1" selected="0">
            <x v="447"/>
          </reference>
          <reference field="10" count="2">
            <x v="612"/>
            <x v="613"/>
          </reference>
        </references>
      </pivotArea>
    </format>
    <format dxfId="198">
      <pivotArea dataOnly="0" labelOnly="1" outline="0" fieldPosition="0">
        <references count="2">
          <reference field="9" count="1" selected="0">
            <x v="448"/>
          </reference>
          <reference field="10" count="1">
            <x v="515"/>
          </reference>
        </references>
      </pivotArea>
    </format>
    <format dxfId="197">
      <pivotArea dataOnly="0" labelOnly="1" outline="0" fieldPosition="0">
        <references count="2">
          <reference field="9" count="1" selected="0">
            <x v="449"/>
          </reference>
          <reference field="10" count="1">
            <x v="606"/>
          </reference>
        </references>
      </pivotArea>
    </format>
    <format dxfId="196">
      <pivotArea dataOnly="0" labelOnly="1" outline="0" fieldPosition="0">
        <references count="2">
          <reference field="9" count="1" selected="0">
            <x v="450"/>
          </reference>
          <reference field="10" count="1">
            <x v="14"/>
          </reference>
        </references>
      </pivotArea>
    </format>
    <format dxfId="195">
      <pivotArea dataOnly="0" labelOnly="1" outline="0" fieldPosition="0">
        <references count="2">
          <reference field="9" count="1" selected="0">
            <x v="451"/>
          </reference>
          <reference field="10" count="1">
            <x v="618"/>
          </reference>
        </references>
      </pivotArea>
    </format>
    <format dxfId="194">
      <pivotArea dataOnly="0" labelOnly="1" outline="0" fieldPosition="0">
        <references count="2">
          <reference field="9" count="1" selected="0">
            <x v="452"/>
          </reference>
          <reference field="10" count="1">
            <x v="363"/>
          </reference>
        </references>
      </pivotArea>
    </format>
    <format dxfId="193">
      <pivotArea dataOnly="0" labelOnly="1" outline="0" fieldPosition="0">
        <references count="2">
          <reference field="9" count="1" selected="0">
            <x v="453"/>
          </reference>
          <reference field="10" count="1">
            <x v="361"/>
          </reference>
        </references>
      </pivotArea>
    </format>
    <format dxfId="192">
      <pivotArea dataOnly="0" labelOnly="1" outline="0" fieldPosition="0">
        <references count="2">
          <reference field="9" count="1" selected="0">
            <x v="454"/>
          </reference>
          <reference field="10" count="1">
            <x v="302"/>
          </reference>
        </references>
      </pivotArea>
    </format>
    <format dxfId="191">
      <pivotArea dataOnly="0" labelOnly="1" outline="0" fieldPosition="0">
        <references count="2">
          <reference field="9" count="1" selected="0">
            <x v="455"/>
          </reference>
          <reference field="10" count="1">
            <x v="445"/>
          </reference>
        </references>
      </pivotArea>
    </format>
    <format dxfId="190">
      <pivotArea dataOnly="0" labelOnly="1" outline="0" fieldPosition="0">
        <references count="2">
          <reference field="9" count="1" selected="0">
            <x v="456"/>
          </reference>
          <reference field="10" count="1">
            <x v="355"/>
          </reference>
        </references>
      </pivotArea>
    </format>
    <format dxfId="189">
      <pivotArea dataOnly="0" labelOnly="1" outline="0" fieldPosition="0">
        <references count="2">
          <reference field="9" count="1" selected="0">
            <x v="457"/>
          </reference>
          <reference field="10" count="1">
            <x v="339"/>
          </reference>
        </references>
      </pivotArea>
    </format>
    <format dxfId="188">
      <pivotArea dataOnly="0" labelOnly="1" outline="0" fieldPosition="0">
        <references count="2">
          <reference field="9" count="1" selected="0">
            <x v="458"/>
          </reference>
          <reference field="10" count="1">
            <x v="609"/>
          </reference>
        </references>
      </pivotArea>
    </format>
    <format dxfId="187">
      <pivotArea dataOnly="0" labelOnly="1" outline="0" fieldPosition="0">
        <references count="2">
          <reference field="9" count="1" selected="0">
            <x v="459"/>
          </reference>
          <reference field="10" count="1">
            <x v="422"/>
          </reference>
        </references>
      </pivotArea>
    </format>
    <format dxfId="186">
      <pivotArea dataOnly="0" labelOnly="1" outline="0" fieldPosition="0">
        <references count="2">
          <reference field="9" count="1" selected="0">
            <x v="460"/>
          </reference>
          <reference field="10" count="1">
            <x v="421"/>
          </reference>
        </references>
      </pivotArea>
    </format>
    <format dxfId="185">
      <pivotArea dataOnly="0" labelOnly="1" outline="0" fieldPosition="0">
        <references count="2">
          <reference field="9" count="1" selected="0">
            <x v="461"/>
          </reference>
          <reference field="10" count="1">
            <x v="201"/>
          </reference>
        </references>
      </pivotArea>
    </format>
    <format dxfId="184">
      <pivotArea dataOnly="0" labelOnly="1" outline="0" fieldPosition="0">
        <references count="2">
          <reference field="9" count="1" selected="0">
            <x v="462"/>
          </reference>
          <reference field="10" count="1">
            <x v="267"/>
          </reference>
        </references>
      </pivotArea>
    </format>
    <format dxfId="183">
      <pivotArea dataOnly="0" labelOnly="1" outline="0" fieldPosition="0">
        <references count="2">
          <reference field="9" count="1" selected="0">
            <x v="463"/>
          </reference>
          <reference field="10" count="1">
            <x v="561"/>
          </reference>
        </references>
      </pivotArea>
    </format>
    <format dxfId="182">
      <pivotArea dataOnly="0" labelOnly="1" outline="0" fieldPosition="0">
        <references count="2">
          <reference field="9" count="1" selected="0">
            <x v="464"/>
          </reference>
          <reference field="10" count="1">
            <x v="572"/>
          </reference>
        </references>
      </pivotArea>
    </format>
    <format dxfId="181">
      <pivotArea dataOnly="0" labelOnly="1" outline="0" fieldPosition="0">
        <references count="2">
          <reference field="9" count="1" selected="0">
            <x v="465"/>
          </reference>
          <reference field="10" count="1">
            <x v="514"/>
          </reference>
        </references>
      </pivotArea>
    </format>
    <format dxfId="180">
      <pivotArea dataOnly="0" labelOnly="1" outline="0" fieldPosition="0">
        <references count="2">
          <reference field="9" count="1" selected="0">
            <x v="466"/>
          </reference>
          <reference field="10" count="1">
            <x v="277"/>
          </reference>
        </references>
      </pivotArea>
    </format>
    <format dxfId="179">
      <pivotArea dataOnly="0" labelOnly="1" outline="0" fieldPosition="0">
        <references count="2">
          <reference field="9" count="1" selected="0">
            <x v="467"/>
          </reference>
          <reference field="10" count="2">
            <x v="226"/>
            <x v="575"/>
          </reference>
        </references>
      </pivotArea>
    </format>
    <format dxfId="178">
      <pivotArea dataOnly="0" labelOnly="1" outline="0" fieldPosition="0">
        <references count="2">
          <reference field="9" count="1" selected="0">
            <x v="468"/>
          </reference>
          <reference field="10" count="1">
            <x v="77"/>
          </reference>
        </references>
      </pivotArea>
    </format>
    <format dxfId="177">
      <pivotArea dataOnly="0" labelOnly="1" outline="0" fieldPosition="0">
        <references count="2">
          <reference field="9" count="1" selected="0">
            <x v="469"/>
          </reference>
          <reference field="10" count="1">
            <x v="321"/>
          </reference>
        </references>
      </pivotArea>
    </format>
    <format dxfId="176">
      <pivotArea dataOnly="0" labelOnly="1" outline="0" fieldPosition="0">
        <references count="2">
          <reference field="9" count="1" selected="0">
            <x v="470"/>
          </reference>
          <reference field="10" count="1">
            <x v="521"/>
          </reference>
        </references>
      </pivotArea>
    </format>
    <format dxfId="175">
      <pivotArea dataOnly="0" labelOnly="1" outline="0" fieldPosition="0">
        <references count="2">
          <reference field="9" count="1" selected="0">
            <x v="471"/>
          </reference>
          <reference field="10" count="1">
            <x v="85"/>
          </reference>
        </references>
      </pivotArea>
    </format>
    <format dxfId="174">
      <pivotArea dataOnly="0" labelOnly="1" outline="0" fieldPosition="0">
        <references count="2">
          <reference field="9" count="1" selected="0">
            <x v="472"/>
          </reference>
          <reference field="10" count="1">
            <x v="61"/>
          </reference>
        </references>
      </pivotArea>
    </format>
    <format dxfId="173">
      <pivotArea dataOnly="0" labelOnly="1" outline="0" fieldPosition="0">
        <references count="2">
          <reference field="9" count="1" selected="0">
            <x v="473"/>
          </reference>
          <reference field="10" count="1">
            <x v="458"/>
          </reference>
        </references>
      </pivotArea>
    </format>
    <format dxfId="172">
      <pivotArea dataOnly="0" labelOnly="1" outline="0" fieldPosition="0">
        <references count="2">
          <reference field="9" count="1" selected="0">
            <x v="474"/>
          </reference>
          <reference field="10" count="1">
            <x v="366"/>
          </reference>
        </references>
      </pivotArea>
    </format>
    <format dxfId="171">
      <pivotArea dataOnly="0" labelOnly="1" outline="0" fieldPosition="0">
        <references count="2">
          <reference field="9" count="1" selected="0">
            <x v="475"/>
          </reference>
          <reference field="10" count="1">
            <x v="320"/>
          </reference>
        </references>
      </pivotArea>
    </format>
    <format dxfId="170">
      <pivotArea dataOnly="0" labelOnly="1" outline="0" fieldPosition="0">
        <references count="2">
          <reference field="9" count="1" selected="0">
            <x v="476"/>
          </reference>
          <reference field="10" count="1">
            <x v="156"/>
          </reference>
        </references>
      </pivotArea>
    </format>
    <format dxfId="169">
      <pivotArea dataOnly="0" labelOnly="1" outline="0" fieldPosition="0">
        <references count="2">
          <reference field="9" count="1" selected="0">
            <x v="477"/>
          </reference>
          <reference field="10" count="1">
            <x v="494"/>
          </reference>
        </references>
      </pivotArea>
    </format>
    <format dxfId="168">
      <pivotArea dataOnly="0" labelOnly="1" outline="0" fieldPosition="0">
        <references count="2">
          <reference field="9" count="1" selected="0">
            <x v="478"/>
          </reference>
          <reference field="10" count="1">
            <x v="60"/>
          </reference>
        </references>
      </pivotArea>
    </format>
    <format dxfId="167">
      <pivotArea dataOnly="0" labelOnly="1" outline="0" fieldPosition="0">
        <references count="2">
          <reference field="9" count="1" selected="0">
            <x v="479"/>
          </reference>
          <reference field="10" count="1">
            <x v="539"/>
          </reference>
        </references>
      </pivotArea>
    </format>
    <format dxfId="166">
      <pivotArea dataOnly="0" labelOnly="1" outline="0" fieldPosition="0">
        <references count="2">
          <reference field="9" count="1" selected="0">
            <x v="480"/>
          </reference>
          <reference field="10" count="1">
            <x v="288"/>
          </reference>
        </references>
      </pivotArea>
    </format>
    <format dxfId="165">
      <pivotArea dataOnly="0" labelOnly="1" outline="0" fieldPosition="0">
        <references count="2">
          <reference field="9" count="1" selected="0">
            <x v="481"/>
          </reference>
          <reference field="10" count="1">
            <x v="200"/>
          </reference>
        </references>
      </pivotArea>
    </format>
    <format dxfId="164">
      <pivotArea dataOnly="0" labelOnly="1" outline="0" fieldPosition="0">
        <references count="2">
          <reference field="9" count="1" selected="0">
            <x v="482"/>
          </reference>
          <reference field="10" count="1">
            <x v="0"/>
          </reference>
        </references>
      </pivotArea>
    </format>
    <format dxfId="163">
      <pivotArea dataOnly="0" labelOnly="1" outline="0" fieldPosition="0">
        <references count="2">
          <reference field="9" count="1" selected="0">
            <x v="483"/>
          </reference>
          <reference field="10" count="1">
            <x v="512"/>
          </reference>
        </references>
      </pivotArea>
    </format>
    <format dxfId="162">
      <pivotArea dataOnly="0" labelOnly="1" outline="0" fieldPosition="0">
        <references count="2">
          <reference field="9" count="1" selected="0">
            <x v="484"/>
          </reference>
          <reference field="10" count="1">
            <x v="265"/>
          </reference>
        </references>
      </pivotArea>
    </format>
    <format dxfId="161">
      <pivotArea dataOnly="0" labelOnly="1" outline="0" fieldPosition="0">
        <references count="2">
          <reference field="9" count="1" selected="0">
            <x v="485"/>
          </reference>
          <reference field="10" count="1">
            <x v="217"/>
          </reference>
        </references>
      </pivotArea>
    </format>
    <format dxfId="160">
      <pivotArea dataOnly="0" labelOnly="1" outline="0" fieldPosition="0">
        <references count="2">
          <reference field="9" count="1" selected="0">
            <x v="486"/>
          </reference>
          <reference field="10" count="1">
            <x v="264"/>
          </reference>
        </references>
      </pivotArea>
    </format>
    <format dxfId="159">
      <pivotArea dataOnly="0" labelOnly="1" outline="0" fieldPosition="0">
        <references count="2">
          <reference field="9" count="1" selected="0">
            <x v="487"/>
          </reference>
          <reference field="10" count="1">
            <x v="185"/>
          </reference>
        </references>
      </pivotArea>
    </format>
    <format dxfId="158">
      <pivotArea dataOnly="0" labelOnly="1" outline="0" fieldPosition="0">
        <references count="2">
          <reference field="9" count="1" selected="0">
            <x v="488"/>
          </reference>
          <reference field="10" count="1">
            <x v="447"/>
          </reference>
        </references>
      </pivotArea>
    </format>
    <format dxfId="157">
      <pivotArea dataOnly="0" labelOnly="1" outline="0" fieldPosition="0">
        <references count="2">
          <reference field="9" count="1" selected="0">
            <x v="489"/>
          </reference>
          <reference field="10" count="1">
            <x v="473"/>
          </reference>
        </references>
      </pivotArea>
    </format>
    <format dxfId="156">
      <pivotArea dataOnly="0" labelOnly="1" outline="0" fieldPosition="0">
        <references count="2">
          <reference field="9" count="1" selected="0">
            <x v="490"/>
          </reference>
          <reference field="10" count="1">
            <x v="41"/>
          </reference>
        </references>
      </pivotArea>
    </format>
    <format dxfId="155">
      <pivotArea dataOnly="0" labelOnly="1" outline="0" fieldPosition="0">
        <references count="2">
          <reference field="9" count="1" selected="0">
            <x v="491"/>
          </reference>
          <reference field="10" count="1">
            <x v="112"/>
          </reference>
        </references>
      </pivotArea>
    </format>
    <format dxfId="154">
      <pivotArea dataOnly="0" labelOnly="1" outline="0" fieldPosition="0">
        <references count="2">
          <reference field="9" count="1" selected="0">
            <x v="492"/>
          </reference>
          <reference field="10" count="1">
            <x v="457"/>
          </reference>
        </references>
      </pivotArea>
    </format>
    <format dxfId="153">
      <pivotArea dataOnly="0" labelOnly="1" outline="0" fieldPosition="0">
        <references count="2">
          <reference field="9" count="1" selected="0">
            <x v="493"/>
          </reference>
          <reference field="10" count="1">
            <x v="325"/>
          </reference>
        </references>
      </pivotArea>
    </format>
    <format dxfId="152">
      <pivotArea dataOnly="0" labelOnly="1" outline="0" fieldPosition="0">
        <references count="2">
          <reference field="9" count="1" selected="0">
            <x v="494"/>
          </reference>
          <reference field="10" count="1">
            <x v="252"/>
          </reference>
        </references>
      </pivotArea>
    </format>
    <format dxfId="151">
      <pivotArea dataOnly="0" labelOnly="1" outline="0" fieldPosition="0">
        <references count="2">
          <reference field="9" count="1" selected="0">
            <x v="495"/>
          </reference>
          <reference field="10" count="1">
            <x v="268"/>
          </reference>
        </references>
      </pivotArea>
    </format>
    <format dxfId="150">
      <pivotArea dataOnly="0" labelOnly="1" outline="0" fieldPosition="0">
        <references count="2">
          <reference field="9" count="1" selected="0">
            <x v="496"/>
          </reference>
          <reference field="10" count="1">
            <x v="249"/>
          </reference>
        </references>
      </pivotArea>
    </format>
    <format dxfId="149">
      <pivotArea dataOnly="0" labelOnly="1" outline="0" fieldPosition="0">
        <references count="2">
          <reference field="9" count="1" selected="0">
            <x v="497"/>
          </reference>
          <reference field="10" count="1">
            <x v="452"/>
          </reference>
        </references>
      </pivotArea>
    </format>
    <format dxfId="148">
      <pivotArea dataOnly="0" labelOnly="1" outline="0" fieldPosition="0">
        <references count="2">
          <reference field="9" count="1" selected="0">
            <x v="498"/>
          </reference>
          <reference field="10" count="1">
            <x v="465"/>
          </reference>
        </references>
      </pivotArea>
    </format>
    <format dxfId="147">
      <pivotArea dataOnly="0" labelOnly="1" outline="0" fieldPosition="0">
        <references count="2">
          <reference field="9" count="1" selected="0">
            <x v="499"/>
          </reference>
          <reference field="10" count="1">
            <x v="577"/>
          </reference>
        </references>
      </pivotArea>
    </format>
    <format dxfId="146">
      <pivotArea dataOnly="0" labelOnly="1" outline="0" fieldPosition="0">
        <references count="2">
          <reference field="9" count="1" selected="0">
            <x v="500"/>
          </reference>
          <reference field="10" count="1">
            <x v="280"/>
          </reference>
        </references>
      </pivotArea>
    </format>
    <format dxfId="145">
      <pivotArea dataOnly="0" labelOnly="1" outline="0" fieldPosition="0">
        <references count="2">
          <reference field="9" count="1" selected="0">
            <x v="501"/>
          </reference>
          <reference field="10" count="1">
            <x v="282"/>
          </reference>
        </references>
      </pivotArea>
    </format>
    <format dxfId="144">
      <pivotArea dataOnly="0" labelOnly="1" outline="0" fieldPosition="0">
        <references count="2">
          <reference field="9" count="1" selected="0">
            <x v="502"/>
          </reference>
          <reference field="10" count="1">
            <x v="0"/>
          </reference>
        </references>
      </pivotArea>
    </format>
    <format dxfId="143">
      <pivotArea dataOnly="0" labelOnly="1" outline="0" fieldPosition="0">
        <references count="2">
          <reference field="9" count="1" selected="0">
            <x v="503"/>
          </reference>
          <reference field="10" count="1">
            <x v="139"/>
          </reference>
        </references>
      </pivotArea>
    </format>
    <format dxfId="142">
      <pivotArea dataOnly="0" labelOnly="1" outline="0" fieldPosition="0">
        <references count="2">
          <reference field="9" count="1" selected="0">
            <x v="504"/>
          </reference>
          <reference field="10" count="1">
            <x v="532"/>
          </reference>
        </references>
      </pivotArea>
    </format>
    <format dxfId="141">
      <pivotArea dataOnly="0" labelOnly="1" outline="0" fieldPosition="0">
        <references count="2">
          <reference field="9" count="1" selected="0">
            <x v="505"/>
          </reference>
          <reference field="10" count="1">
            <x v="190"/>
          </reference>
        </references>
      </pivotArea>
    </format>
    <format dxfId="140">
      <pivotArea dataOnly="0" labelOnly="1" outline="0" fieldPosition="0">
        <references count="2">
          <reference field="9" count="1" selected="0">
            <x v="506"/>
          </reference>
          <reference field="10" count="1">
            <x v="486"/>
          </reference>
        </references>
      </pivotArea>
    </format>
    <format dxfId="139">
      <pivotArea dataOnly="0" labelOnly="1" outline="0" fieldPosition="0">
        <references count="2">
          <reference field="9" count="1" selected="0">
            <x v="507"/>
          </reference>
          <reference field="10" count="1">
            <x v="624"/>
          </reference>
        </references>
      </pivotArea>
    </format>
    <format dxfId="138">
      <pivotArea dataOnly="0" labelOnly="1" outline="0" fieldPosition="0">
        <references count="2">
          <reference field="9" count="1" selected="0">
            <x v="508"/>
          </reference>
          <reference field="10" count="1">
            <x v="117"/>
          </reference>
        </references>
      </pivotArea>
    </format>
    <format dxfId="137">
      <pivotArea dataOnly="0" labelOnly="1" outline="0" fieldPosition="0">
        <references count="2">
          <reference field="9" count="1" selected="0">
            <x v="509"/>
          </reference>
          <reference field="10" count="1">
            <x v="199"/>
          </reference>
        </references>
      </pivotArea>
    </format>
    <format dxfId="136">
      <pivotArea dataOnly="0" labelOnly="1" outline="0" fieldPosition="0">
        <references count="2">
          <reference field="9" count="1" selected="0">
            <x v="510"/>
          </reference>
          <reference field="10" count="1">
            <x v="256"/>
          </reference>
        </references>
      </pivotArea>
    </format>
    <format dxfId="135">
      <pivotArea dataOnly="0" labelOnly="1" outline="0" fieldPosition="0">
        <references count="2">
          <reference field="9" count="1" selected="0">
            <x v="511"/>
          </reference>
          <reference field="10" count="1">
            <x v="276"/>
          </reference>
        </references>
      </pivotArea>
    </format>
    <format dxfId="134">
      <pivotArea dataOnly="0" labelOnly="1" outline="0" fieldPosition="0">
        <references count="2">
          <reference field="9" count="1" selected="0">
            <x v="512"/>
          </reference>
          <reference field="10" count="1">
            <x v="319"/>
          </reference>
        </references>
      </pivotArea>
    </format>
    <format dxfId="133">
      <pivotArea dataOnly="0" labelOnly="1" outline="0" fieldPosition="0">
        <references count="2">
          <reference field="9" count="1" selected="0">
            <x v="513"/>
          </reference>
          <reference field="10" count="1">
            <x v="292"/>
          </reference>
        </references>
      </pivotArea>
    </format>
    <format dxfId="132">
      <pivotArea dataOnly="0" labelOnly="1" outline="0" fieldPosition="0">
        <references count="2">
          <reference field="9" count="1" selected="0">
            <x v="514"/>
          </reference>
          <reference field="10" count="1">
            <x v="550"/>
          </reference>
        </references>
      </pivotArea>
    </format>
    <format dxfId="131">
      <pivotArea dataOnly="0" labelOnly="1" outline="0" fieldPosition="0">
        <references count="2">
          <reference field="9" count="1" selected="0">
            <x v="515"/>
          </reference>
          <reference field="10" count="1">
            <x v="1"/>
          </reference>
        </references>
      </pivotArea>
    </format>
    <format dxfId="130">
      <pivotArea dataOnly="0" labelOnly="1" outline="0" fieldPosition="0">
        <references count="2">
          <reference field="9" count="1" selected="0">
            <x v="516"/>
          </reference>
          <reference field="10" count="1">
            <x v="307"/>
          </reference>
        </references>
      </pivotArea>
    </format>
    <format dxfId="129">
      <pivotArea dataOnly="0" labelOnly="1" outline="0" fieldPosition="0">
        <references count="2">
          <reference field="9" count="1" selected="0">
            <x v="517"/>
          </reference>
          <reference field="10" count="1">
            <x v="0"/>
          </reference>
        </references>
      </pivotArea>
    </format>
    <format dxfId="128">
      <pivotArea dataOnly="0" labelOnly="1" outline="0" fieldPosition="0">
        <references count="2">
          <reference field="9" count="1" selected="0">
            <x v="518"/>
          </reference>
          <reference field="10" count="1">
            <x v="129"/>
          </reference>
        </references>
      </pivotArea>
    </format>
    <format dxfId="127">
      <pivotArea dataOnly="0" labelOnly="1" outline="0" fieldPosition="0">
        <references count="2">
          <reference field="9" count="1" selected="0">
            <x v="519"/>
          </reference>
          <reference field="10" count="1">
            <x v="379"/>
          </reference>
        </references>
      </pivotArea>
    </format>
    <format dxfId="126">
      <pivotArea dataOnly="0" labelOnly="1" outline="0" fieldPosition="0">
        <references count="2">
          <reference field="9" count="1" selected="0">
            <x v="520"/>
          </reference>
          <reference field="10" count="1">
            <x v="367"/>
          </reference>
        </references>
      </pivotArea>
    </format>
    <format dxfId="125">
      <pivotArea dataOnly="0" labelOnly="1" outline="0" fieldPosition="0">
        <references count="2">
          <reference field="9" count="1" selected="0">
            <x v="521"/>
          </reference>
          <reference field="10" count="1">
            <x v="135"/>
          </reference>
        </references>
      </pivotArea>
    </format>
    <format dxfId="124">
      <pivotArea dataOnly="0" labelOnly="1" outline="0" fieldPosition="0">
        <references count="2">
          <reference field="9" count="1" selected="0">
            <x v="522"/>
          </reference>
          <reference field="10" count="1">
            <x v="322"/>
          </reference>
        </references>
      </pivotArea>
    </format>
    <format dxfId="123">
      <pivotArea dataOnly="0" labelOnly="1" outline="0" fieldPosition="0">
        <references count="2">
          <reference field="9" count="1" selected="0">
            <x v="523"/>
          </reference>
          <reference field="10" count="2">
            <x v="142"/>
            <x v="143"/>
          </reference>
        </references>
      </pivotArea>
    </format>
    <format dxfId="122">
      <pivotArea dataOnly="0" labelOnly="1" outline="0" fieldPosition="0">
        <references count="2">
          <reference field="9" count="1" selected="0">
            <x v="524"/>
          </reference>
          <reference field="10" count="1">
            <x v="541"/>
          </reference>
        </references>
      </pivotArea>
    </format>
    <format dxfId="121">
      <pivotArea dataOnly="0" labelOnly="1" outline="0" fieldPosition="0">
        <references count="2">
          <reference field="9" count="1" selected="0">
            <x v="525"/>
          </reference>
          <reference field="10" count="1">
            <x v="104"/>
          </reference>
        </references>
      </pivotArea>
    </format>
    <format dxfId="120">
      <pivotArea dataOnly="0" labelOnly="1" outline="0" fieldPosition="0">
        <references count="2">
          <reference field="9" count="1" selected="0">
            <x v="526"/>
          </reference>
          <reference field="10" count="1">
            <x v="0"/>
          </reference>
        </references>
      </pivotArea>
    </format>
    <format dxfId="119">
      <pivotArea dataOnly="0" labelOnly="1" outline="0" fieldPosition="0">
        <references count="2">
          <reference field="9" count="1" selected="0">
            <x v="527"/>
          </reference>
          <reference field="10" count="1">
            <x v="26"/>
          </reference>
        </references>
      </pivotArea>
    </format>
    <format dxfId="118">
      <pivotArea dataOnly="0" labelOnly="1" outline="0" fieldPosition="0">
        <references count="2">
          <reference field="9" count="1" selected="0">
            <x v="528"/>
          </reference>
          <reference field="10" count="1">
            <x v="260"/>
          </reference>
        </references>
      </pivotArea>
    </format>
    <format dxfId="117">
      <pivotArea dataOnly="0" labelOnly="1" outline="0" fieldPosition="0">
        <references count="2">
          <reference field="9" count="1" selected="0">
            <x v="529"/>
          </reference>
          <reference field="10" count="1">
            <x v="313"/>
          </reference>
        </references>
      </pivotArea>
    </format>
    <format dxfId="116">
      <pivotArea dataOnly="0" labelOnly="1" outline="0" fieldPosition="0">
        <references count="2">
          <reference field="9" count="1" selected="0">
            <x v="530"/>
          </reference>
          <reference field="10" count="1">
            <x v="158"/>
          </reference>
        </references>
      </pivotArea>
    </format>
    <format dxfId="115">
      <pivotArea dataOnly="0" labelOnly="1" outline="0" fieldPosition="0">
        <references count="2">
          <reference field="9" count="1" selected="0">
            <x v="531"/>
          </reference>
          <reference field="10" count="1">
            <x v="516"/>
          </reference>
        </references>
      </pivotArea>
    </format>
    <format dxfId="114">
      <pivotArea dataOnly="0" labelOnly="1" outline="0" fieldPosition="0">
        <references count="2">
          <reference field="9" count="1" selected="0">
            <x v="532"/>
          </reference>
          <reference field="10" count="1">
            <x v="517"/>
          </reference>
        </references>
      </pivotArea>
    </format>
    <format dxfId="113">
      <pivotArea dataOnly="0" labelOnly="1" outline="0" fieldPosition="0">
        <references count="2">
          <reference field="9" count="1" selected="0">
            <x v="533"/>
          </reference>
          <reference field="10" count="1">
            <x v="605"/>
          </reference>
        </references>
      </pivotArea>
    </format>
    <format dxfId="112">
      <pivotArea dataOnly="0" labelOnly="1" outline="0" fieldPosition="0">
        <references count="2">
          <reference field="9" count="1" selected="0">
            <x v="534"/>
          </reference>
          <reference field="10" count="1">
            <x v="128"/>
          </reference>
        </references>
      </pivotArea>
    </format>
    <format dxfId="111">
      <pivotArea dataOnly="0" labelOnly="1" outline="0" fieldPosition="0">
        <references count="2">
          <reference field="9" count="1" selected="0">
            <x v="535"/>
          </reference>
          <reference field="10" count="1">
            <x v="137"/>
          </reference>
        </references>
      </pivotArea>
    </format>
    <format dxfId="110">
      <pivotArea dataOnly="0" labelOnly="1" outline="0" fieldPosition="0">
        <references count="2">
          <reference field="9" count="1" selected="0">
            <x v="536"/>
          </reference>
          <reference field="10" count="1">
            <x v="108"/>
          </reference>
        </references>
      </pivotArea>
    </format>
    <format dxfId="109">
      <pivotArea dataOnly="0" labelOnly="1" outline="0" fieldPosition="0">
        <references count="2">
          <reference field="9" count="1" selected="0">
            <x v="537"/>
          </reference>
          <reference field="10" count="1">
            <x v="555"/>
          </reference>
        </references>
      </pivotArea>
    </format>
    <format dxfId="108">
      <pivotArea dataOnly="0" labelOnly="1" outline="0" fieldPosition="0">
        <references count="2">
          <reference field="9" count="1" selected="0">
            <x v="538"/>
          </reference>
          <reference field="10" count="1">
            <x v="101"/>
          </reference>
        </references>
      </pivotArea>
    </format>
    <format dxfId="107">
      <pivotArea dataOnly="0" labelOnly="1" outline="0" fieldPosition="0">
        <references count="2">
          <reference field="9" count="1" selected="0">
            <x v="539"/>
          </reference>
          <reference field="10" count="1">
            <x v="414"/>
          </reference>
        </references>
      </pivotArea>
    </format>
    <format dxfId="106">
      <pivotArea dataOnly="0" labelOnly="1" outline="0" fieldPosition="0">
        <references count="2">
          <reference field="9" count="1" selected="0">
            <x v="540"/>
          </reference>
          <reference field="10" count="1">
            <x v="100"/>
          </reference>
        </references>
      </pivotArea>
    </format>
    <format dxfId="105">
      <pivotArea dataOnly="0" labelOnly="1" outline="0" fieldPosition="0">
        <references count="2">
          <reference field="9" count="1" selected="0">
            <x v="541"/>
          </reference>
          <reference field="10" count="1">
            <x v="73"/>
          </reference>
        </references>
      </pivotArea>
    </format>
    <format dxfId="104">
      <pivotArea dataOnly="0" labelOnly="1" outline="0" fieldPosition="0">
        <references count="2">
          <reference field="9" count="1" selected="0">
            <x v="542"/>
          </reference>
          <reference field="10" count="1">
            <x v="172"/>
          </reference>
        </references>
      </pivotArea>
    </format>
    <format dxfId="103">
      <pivotArea dataOnly="0" labelOnly="1" outline="0" fieldPosition="0">
        <references count="2">
          <reference field="9" count="1" selected="0">
            <x v="543"/>
          </reference>
          <reference field="10" count="1">
            <x v="624"/>
          </reference>
        </references>
      </pivotArea>
    </format>
    <format dxfId="102">
      <pivotArea dataOnly="0" labelOnly="1" outline="0" fieldPosition="0">
        <references count="2">
          <reference field="9" count="1" selected="0">
            <x v="545"/>
          </reference>
          <reference field="10" count="1">
            <x v="345"/>
          </reference>
        </references>
      </pivotArea>
    </format>
    <format dxfId="101">
      <pivotArea dataOnly="0" labelOnly="1" outline="0" fieldPosition="0">
        <references count="2">
          <reference field="9" count="1" selected="0">
            <x v="546"/>
          </reference>
          <reference field="10" count="1">
            <x v="545"/>
          </reference>
        </references>
      </pivotArea>
    </format>
    <format dxfId="100">
      <pivotArea dataOnly="0" labelOnly="1" outline="0" fieldPosition="0">
        <references count="2">
          <reference field="9" count="1" selected="0">
            <x v="547"/>
          </reference>
          <reference field="10" count="1">
            <x v="587"/>
          </reference>
        </references>
      </pivotArea>
    </format>
    <format dxfId="99">
      <pivotArea dataOnly="0" labelOnly="1" outline="0" fieldPosition="0">
        <references count="2">
          <reference field="9" count="1" selected="0">
            <x v="548"/>
          </reference>
          <reference field="10" count="2">
            <x v="531"/>
            <x v="620"/>
          </reference>
        </references>
      </pivotArea>
    </format>
    <format dxfId="98">
      <pivotArea dataOnly="0" labelOnly="1" outline="0" fieldPosition="0">
        <references count="2">
          <reference field="9" count="1" selected="0">
            <x v="549"/>
          </reference>
          <reference field="10" count="1">
            <x v="385"/>
          </reference>
        </references>
      </pivotArea>
    </format>
    <format dxfId="97">
      <pivotArea dataOnly="0" labelOnly="1" outline="0" fieldPosition="0">
        <references count="2">
          <reference field="9" count="1" selected="0">
            <x v="550"/>
          </reference>
          <reference field="10" count="1">
            <x v="398"/>
          </reference>
        </references>
      </pivotArea>
    </format>
    <format dxfId="96">
      <pivotArea dataOnly="0" labelOnly="1" outline="0" fieldPosition="0">
        <references count="2">
          <reference field="9" count="1" selected="0">
            <x v="551"/>
          </reference>
          <reference field="10" count="1">
            <x v="127"/>
          </reference>
        </references>
      </pivotArea>
    </format>
    <format dxfId="95">
      <pivotArea dataOnly="0" labelOnly="1" outline="0" fieldPosition="0">
        <references count="2">
          <reference field="9" count="1" selected="0">
            <x v="552"/>
          </reference>
          <reference field="10" count="1">
            <x v="243"/>
          </reference>
        </references>
      </pivotArea>
    </format>
    <format dxfId="94">
      <pivotArea dataOnly="0" labelOnly="1" outline="0" fieldPosition="0">
        <references count="2">
          <reference field="9" count="1" selected="0">
            <x v="553"/>
          </reference>
          <reference field="10" count="1">
            <x v="624"/>
          </reference>
        </references>
      </pivotArea>
    </format>
    <format dxfId="93">
      <pivotArea dataOnly="0" labelOnly="1" outline="0" fieldPosition="0">
        <references count="2">
          <reference field="9" count="1" selected="0">
            <x v="555"/>
          </reference>
          <reference field="10" count="1">
            <x v="589"/>
          </reference>
        </references>
      </pivotArea>
    </format>
    <format dxfId="92">
      <pivotArea dataOnly="0" labelOnly="1" outline="0" fieldPosition="0">
        <references count="2">
          <reference field="9" count="1" selected="0">
            <x v="556"/>
          </reference>
          <reference field="10" count="1">
            <x v="459"/>
          </reference>
        </references>
      </pivotArea>
    </format>
    <format dxfId="91">
      <pivotArea dataOnly="0" labelOnly="1" outline="0" fieldPosition="0">
        <references count="2">
          <reference field="9" count="1" selected="0">
            <x v="557"/>
          </reference>
          <reference field="10" count="1">
            <x v="259"/>
          </reference>
        </references>
      </pivotArea>
    </format>
    <format dxfId="90">
      <pivotArea dataOnly="0" labelOnly="1" outline="0" fieldPosition="0">
        <references count="2">
          <reference field="9" count="1" selected="0">
            <x v="558"/>
          </reference>
          <reference field="10" count="1">
            <x v="624"/>
          </reference>
        </references>
      </pivotArea>
    </format>
    <format dxfId="89">
      <pivotArea dataOnly="0" labelOnly="1" outline="0" fieldPosition="0">
        <references count="2">
          <reference field="9" count="1" selected="0">
            <x v="559"/>
          </reference>
          <reference field="10" count="1">
            <x v="480"/>
          </reference>
        </references>
      </pivotArea>
    </format>
    <format dxfId="88">
      <pivotArea dataOnly="0" labelOnly="1" outline="0" fieldPosition="0">
        <references count="2">
          <reference field="9" count="1" selected="0">
            <x v="560"/>
          </reference>
          <reference field="10" count="1">
            <x v="126"/>
          </reference>
        </references>
      </pivotArea>
    </format>
    <format dxfId="87">
      <pivotArea dataOnly="0" labelOnly="1" outline="0" fieldPosition="0">
        <references count="2">
          <reference field="9" count="1" selected="0">
            <x v="561"/>
          </reference>
          <reference field="10" count="1">
            <x v="45"/>
          </reference>
        </references>
      </pivotArea>
    </format>
    <format dxfId="86">
      <pivotArea dataOnly="0" labelOnly="1" outline="0" fieldPosition="0">
        <references count="2">
          <reference field="9" count="1" selected="0">
            <x v="562"/>
          </reference>
          <reference field="10" count="1">
            <x v="27"/>
          </reference>
        </references>
      </pivotArea>
    </format>
    <format dxfId="85">
      <pivotArea dataOnly="0" labelOnly="1" outline="0" fieldPosition="0">
        <references count="2">
          <reference field="9" count="1" selected="0">
            <x v="563"/>
          </reference>
          <reference field="10" count="1">
            <x v="504"/>
          </reference>
        </references>
      </pivotArea>
    </format>
    <format dxfId="84">
      <pivotArea dataOnly="0" labelOnly="1" outline="0" fieldPosition="0">
        <references count="2">
          <reference field="9" count="1" selected="0">
            <x v="564"/>
          </reference>
          <reference field="10" count="1">
            <x v="177"/>
          </reference>
        </references>
      </pivotArea>
    </format>
    <format dxfId="83">
      <pivotArea dataOnly="0" labelOnly="1" outline="0" fieldPosition="0">
        <references count="2">
          <reference field="9" count="1" selected="0">
            <x v="565"/>
          </reference>
          <reference field="10" count="1">
            <x v="596"/>
          </reference>
        </references>
      </pivotArea>
    </format>
    <format dxfId="82">
      <pivotArea dataOnly="0" labelOnly="1" outline="0" fieldPosition="0">
        <references count="2">
          <reference field="9" count="1" selected="0">
            <x v="566"/>
          </reference>
          <reference field="10" count="1">
            <x v="179"/>
          </reference>
        </references>
      </pivotArea>
    </format>
    <format dxfId="81">
      <pivotArea dataOnly="0" labelOnly="1" outline="0" fieldPosition="0">
        <references count="2">
          <reference field="9" count="1" selected="0">
            <x v="567"/>
          </reference>
          <reference field="10" count="1">
            <x v="237"/>
          </reference>
        </references>
      </pivotArea>
    </format>
    <format dxfId="80">
      <pivotArea dataOnly="0" labelOnly="1" outline="0" fieldPosition="0">
        <references count="2">
          <reference field="9" count="1" selected="0">
            <x v="568"/>
          </reference>
          <reference field="10" count="1">
            <x v="134"/>
          </reference>
        </references>
      </pivotArea>
    </format>
    <format dxfId="79">
      <pivotArea dataOnly="0" labelOnly="1" outline="0" fieldPosition="0">
        <references count="2">
          <reference field="9" count="1" selected="0">
            <x v="569"/>
          </reference>
          <reference field="10" count="1">
            <x v="451"/>
          </reference>
        </references>
      </pivotArea>
    </format>
    <format dxfId="78">
      <pivotArea dataOnly="0" labelOnly="1" outline="0" fieldPosition="0">
        <references count="2">
          <reference field="9" count="1" selected="0">
            <x v="570"/>
          </reference>
          <reference field="10" count="1">
            <x v="617"/>
          </reference>
        </references>
      </pivotArea>
    </format>
    <format dxfId="77">
      <pivotArea dataOnly="0" labelOnly="1" outline="0" fieldPosition="0">
        <references count="2">
          <reference field="9" count="1" selected="0">
            <x v="571"/>
          </reference>
          <reference field="10" count="1">
            <x v="597"/>
          </reference>
        </references>
      </pivotArea>
    </format>
    <format dxfId="76">
      <pivotArea dataOnly="0" labelOnly="1" outline="0" fieldPosition="0">
        <references count="2">
          <reference field="9" count="1" selected="0">
            <x v="572"/>
          </reference>
          <reference field="10" count="1">
            <x v="386"/>
          </reference>
        </references>
      </pivotArea>
    </format>
    <format dxfId="75">
      <pivotArea dataOnly="0" labelOnly="1" outline="0" fieldPosition="0">
        <references count="2">
          <reference field="9" count="1" selected="0">
            <x v="573"/>
          </reference>
          <reference field="10" count="1">
            <x v="317"/>
          </reference>
        </references>
      </pivotArea>
    </format>
    <format dxfId="74">
      <pivotArea dataOnly="0" labelOnly="1" outline="0" fieldPosition="0">
        <references count="2">
          <reference field="9" count="1" selected="0">
            <x v="574"/>
          </reference>
          <reference field="10" count="1">
            <x v="624"/>
          </reference>
        </references>
      </pivotArea>
    </format>
    <format dxfId="73">
      <pivotArea dataOnly="0" labelOnly="1" outline="0" fieldPosition="0">
        <references count="2">
          <reference field="9" count="1" selected="0">
            <x v="575"/>
          </reference>
          <reference field="10" count="1">
            <x v="400"/>
          </reference>
        </references>
      </pivotArea>
    </format>
    <format dxfId="72">
      <pivotArea dataOnly="0" labelOnly="1" outline="0" fieldPosition="0">
        <references count="2">
          <reference field="9" count="1" selected="0">
            <x v="576"/>
          </reference>
          <reference field="10" count="1">
            <x v="242"/>
          </reference>
        </references>
      </pivotArea>
    </format>
    <format dxfId="71">
      <pivotArea dataOnly="0" labelOnly="1" outline="0" fieldPosition="0">
        <references count="2">
          <reference field="9" count="1" selected="0">
            <x v="577"/>
          </reference>
          <reference field="10" count="1">
            <x v="231"/>
          </reference>
        </references>
      </pivotArea>
    </format>
    <format dxfId="70">
      <pivotArea dataOnly="0" labelOnly="1" outline="0" fieldPosition="0">
        <references count="2">
          <reference field="9" count="1" selected="0">
            <x v="578"/>
          </reference>
          <reference field="10" count="1">
            <x v="87"/>
          </reference>
        </references>
      </pivotArea>
    </format>
    <format dxfId="69">
      <pivotArea dataOnly="0" labelOnly="1" outline="0" fieldPosition="0">
        <references count="2">
          <reference field="9" count="1" selected="0">
            <x v="579"/>
          </reference>
          <reference field="10" count="1">
            <x v="66"/>
          </reference>
        </references>
      </pivotArea>
    </format>
    <format dxfId="68">
      <pivotArea dataOnly="0" labelOnly="1" outline="0" fieldPosition="0">
        <references count="2">
          <reference field="9" count="1" selected="0">
            <x v="580"/>
          </reference>
          <reference field="10" count="1">
            <x v="585"/>
          </reference>
        </references>
      </pivotArea>
    </format>
    <format dxfId="67">
      <pivotArea dataOnly="0" labelOnly="1" outline="0" fieldPosition="0">
        <references count="2">
          <reference field="9" count="1" selected="0">
            <x v="581"/>
          </reference>
          <reference field="10" count="1">
            <x v="228"/>
          </reference>
        </references>
      </pivotArea>
    </format>
    <format dxfId="66">
      <pivotArea dataOnly="0" labelOnly="1" outline="0" fieldPosition="0">
        <references count="2">
          <reference field="9" count="1" selected="0">
            <x v="582"/>
          </reference>
          <reference field="10" count="1">
            <x v="6"/>
          </reference>
        </references>
      </pivotArea>
    </format>
    <format dxfId="65">
      <pivotArea dataOnly="0" labelOnly="1" outline="0" fieldPosition="0">
        <references count="2">
          <reference field="9" count="1" selected="0">
            <x v="583"/>
          </reference>
          <reference field="10" count="1">
            <x v="542"/>
          </reference>
        </references>
      </pivotArea>
    </format>
    <format dxfId="64">
      <pivotArea dataOnly="0" labelOnly="1" outline="0" fieldPosition="0">
        <references count="2">
          <reference field="9" count="1" selected="0">
            <x v="584"/>
          </reference>
          <reference field="10" count="1">
            <x v="227"/>
          </reference>
        </references>
      </pivotArea>
    </format>
    <format dxfId="63">
      <pivotArea dataOnly="0" labelOnly="1" outline="0" fieldPosition="0">
        <references count="2">
          <reference field="9" count="1" selected="0">
            <x v="585"/>
          </reference>
          <reference field="10" count="1">
            <x v="507"/>
          </reference>
        </references>
      </pivotArea>
    </format>
    <format dxfId="62">
      <pivotArea dataOnly="0" labelOnly="1" outline="0" fieldPosition="0">
        <references count="2">
          <reference field="9" count="1" selected="0">
            <x v="586"/>
          </reference>
          <reference field="10" count="1">
            <x v="253"/>
          </reference>
        </references>
      </pivotArea>
    </format>
    <format dxfId="61">
      <pivotArea dataOnly="0" labelOnly="1" outline="0" fieldPosition="0">
        <references count="2">
          <reference field="9" count="1" selected="0">
            <x v="587"/>
          </reference>
          <reference field="10" count="1">
            <x v="114"/>
          </reference>
        </references>
      </pivotArea>
    </format>
    <format dxfId="60">
      <pivotArea dataOnly="0" labelOnly="1" outline="0" fieldPosition="0">
        <references count="2">
          <reference field="9" count="1" selected="0">
            <x v="588"/>
          </reference>
          <reference field="10" count="1">
            <x v="396"/>
          </reference>
        </references>
      </pivotArea>
    </format>
    <format dxfId="59">
      <pivotArea dataOnly="0" labelOnly="1" outline="0" fieldPosition="0">
        <references count="2">
          <reference field="9" count="1" selected="0">
            <x v="589"/>
          </reference>
          <reference field="10" count="1">
            <x v="389"/>
          </reference>
        </references>
      </pivotArea>
    </format>
    <format dxfId="58">
      <pivotArea dataOnly="0" labelOnly="1" outline="0" fieldPosition="0">
        <references count="2">
          <reference field="9" count="1" selected="0">
            <x v="590"/>
          </reference>
          <reference field="10" count="1">
            <x v="467"/>
          </reference>
        </references>
      </pivotArea>
    </format>
    <format dxfId="57">
      <pivotArea dataOnly="0" labelOnly="1" outline="0" fieldPosition="0">
        <references count="2">
          <reference field="9" count="1" selected="0">
            <x v="591"/>
          </reference>
          <reference field="10" count="1">
            <x v="503"/>
          </reference>
        </references>
      </pivotArea>
    </format>
    <format dxfId="56">
      <pivotArea dataOnly="0" labelOnly="1" outline="0" fieldPosition="0">
        <references count="2">
          <reference field="9" count="1" selected="0">
            <x v="592"/>
          </reference>
          <reference field="10" count="1">
            <x v="341"/>
          </reference>
        </references>
      </pivotArea>
    </format>
    <format dxfId="55">
      <pivotArea dataOnly="0" labelOnly="1" outline="0" fieldPosition="0">
        <references count="2">
          <reference field="9" count="1" selected="0">
            <x v="593"/>
          </reference>
          <reference field="10" count="1">
            <x v="326"/>
          </reference>
        </references>
      </pivotArea>
    </format>
    <format dxfId="54">
      <pivotArea dataOnly="0" labelOnly="1" outline="0" fieldPosition="0">
        <references count="2">
          <reference field="9" count="1" selected="0">
            <x v="594"/>
          </reference>
          <reference field="10" count="1">
            <x v="76"/>
          </reference>
        </references>
      </pivotArea>
    </format>
    <format dxfId="53">
      <pivotArea dataOnly="0" labelOnly="1" outline="0" fieldPosition="0">
        <references count="2">
          <reference field="9" count="1" selected="0">
            <x v="595"/>
          </reference>
          <reference field="10" count="1">
            <x v="466"/>
          </reference>
        </references>
      </pivotArea>
    </format>
    <format dxfId="52">
      <pivotArea dataOnly="0" labelOnly="1" outline="0" fieldPosition="0">
        <references count="2">
          <reference field="9" count="1" selected="0">
            <x v="596"/>
          </reference>
          <reference field="10" count="1">
            <x v="153"/>
          </reference>
        </references>
      </pivotArea>
    </format>
    <format dxfId="51">
      <pivotArea dataOnly="0" labelOnly="1" outline="0" fieldPosition="0">
        <references count="2">
          <reference field="9" count="1" selected="0">
            <x v="597"/>
          </reference>
          <reference field="10" count="1">
            <x v="380"/>
          </reference>
        </references>
      </pivotArea>
    </format>
    <format dxfId="50">
      <pivotArea dataOnly="0" labelOnly="1" outline="0" fieldPosition="0">
        <references count="2">
          <reference field="9" count="1" selected="0">
            <x v="598"/>
          </reference>
          <reference field="10" count="1">
            <x v="89"/>
          </reference>
        </references>
      </pivotArea>
    </format>
    <format dxfId="49">
      <pivotArea dataOnly="0" labelOnly="1" outline="0" fieldPosition="0">
        <references count="2">
          <reference field="9" count="1" selected="0">
            <x v="599"/>
          </reference>
          <reference field="10" count="1">
            <x v="20"/>
          </reference>
        </references>
      </pivotArea>
    </format>
    <format dxfId="48">
      <pivotArea dataOnly="0" labelOnly="1" outline="0" fieldPosition="0">
        <references count="2">
          <reference field="9" count="1" selected="0">
            <x v="600"/>
          </reference>
          <reference field="10" count="1">
            <x v="150"/>
          </reference>
        </references>
      </pivotArea>
    </format>
    <format dxfId="47">
      <pivotArea dataOnly="0" labelOnly="1" outline="0" fieldPosition="0">
        <references count="2">
          <reference field="9" count="1" selected="0">
            <x v="601"/>
          </reference>
          <reference field="10" count="1">
            <x v="331"/>
          </reference>
        </references>
      </pivotArea>
    </format>
    <format dxfId="46">
      <pivotArea dataOnly="0" labelOnly="1" outline="0" fieldPosition="0">
        <references count="2">
          <reference field="9" count="1" selected="0">
            <x v="602"/>
          </reference>
          <reference field="10" count="1">
            <x v="39"/>
          </reference>
        </references>
      </pivotArea>
    </format>
    <format dxfId="45">
      <pivotArea dataOnly="0" labelOnly="1" outline="0" fieldPosition="0">
        <references count="2">
          <reference field="9" count="1" selected="0">
            <x v="603"/>
          </reference>
          <reference field="10" count="1">
            <x v="538"/>
          </reference>
        </references>
      </pivotArea>
    </format>
    <format dxfId="44">
      <pivotArea dataOnly="0" labelOnly="1" outline="0" fieldPosition="0">
        <references count="2">
          <reference field="9" count="1" selected="0">
            <x v="604"/>
          </reference>
          <reference field="10" count="1">
            <x v="358"/>
          </reference>
        </references>
      </pivotArea>
    </format>
    <format dxfId="43">
      <pivotArea dataOnly="0" labelOnly="1" outline="0" fieldPosition="0">
        <references count="2">
          <reference field="9" count="1" selected="0">
            <x v="605"/>
          </reference>
          <reference field="10" count="1">
            <x v="71"/>
          </reference>
        </references>
      </pivotArea>
    </format>
    <format dxfId="42">
      <pivotArea dataOnly="0" labelOnly="1" outline="0" fieldPosition="0">
        <references count="2">
          <reference field="9" count="1" selected="0">
            <x v="606"/>
          </reference>
          <reference field="10" count="1">
            <x v="624"/>
          </reference>
        </references>
      </pivotArea>
    </format>
    <format dxfId="41">
      <pivotArea dataOnly="0" labelOnly="1" outline="0" fieldPosition="0">
        <references count="2">
          <reference field="9" count="1" selected="0">
            <x v="607"/>
          </reference>
          <reference field="10" count="1">
            <x v="369"/>
          </reference>
        </references>
      </pivotArea>
    </format>
    <format dxfId="40">
      <pivotArea dataOnly="0" labelOnly="1" outline="0" fieldPosition="0">
        <references count="2">
          <reference field="9" count="1" selected="0">
            <x v="608"/>
          </reference>
          <reference field="10" count="1">
            <x v="244"/>
          </reference>
        </references>
      </pivotArea>
    </format>
    <format dxfId="39">
      <pivotArea dataOnly="0" labelOnly="1" outline="0" fieldPosition="0">
        <references count="2">
          <reference field="9" count="1" selected="0">
            <x v="609"/>
          </reference>
          <reference field="10" count="1">
            <x v="118"/>
          </reference>
        </references>
      </pivotArea>
    </format>
    <format dxfId="38">
      <pivotArea dataOnly="0" labelOnly="1" outline="0" fieldPosition="0">
        <references count="2">
          <reference field="9" count="1" selected="0">
            <x v="610"/>
          </reference>
          <reference field="10" count="1">
            <x v="284"/>
          </reference>
        </references>
      </pivotArea>
    </format>
    <format dxfId="37">
      <pivotArea dataOnly="0" labelOnly="1" outline="0" fieldPosition="0">
        <references count="2">
          <reference field="9" count="1" selected="0">
            <x v="611"/>
          </reference>
          <reference field="10" count="1">
            <x v="533"/>
          </reference>
        </references>
      </pivotArea>
    </format>
    <format dxfId="36">
      <pivotArea dataOnly="0" labelOnly="1" outline="0" fieldPosition="0">
        <references count="2">
          <reference field="9" count="1" selected="0">
            <x v="612"/>
          </reference>
          <reference field="10" count="1">
            <x v="309"/>
          </reference>
        </references>
      </pivotArea>
    </format>
    <format dxfId="35">
      <pivotArea dataOnly="0" labelOnly="1" outline="0" fieldPosition="0">
        <references count="2">
          <reference field="9" count="1" selected="0">
            <x v="613"/>
          </reference>
          <reference field="10" count="1">
            <x v="154"/>
          </reference>
        </references>
      </pivotArea>
    </format>
    <format dxfId="34">
      <pivotArea dataOnly="0" labelOnly="1" outline="0" fieldPosition="0">
        <references count="2">
          <reference field="9" count="1" selected="0">
            <x v="614"/>
          </reference>
          <reference field="10" count="1">
            <x v="42"/>
          </reference>
        </references>
      </pivotArea>
    </format>
    <format dxfId="33">
      <pivotArea dataOnly="0" labelOnly="1" outline="0" fieldPosition="0">
        <references count="2">
          <reference field="9" count="1" selected="0">
            <x v="615"/>
          </reference>
          <reference field="10" count="1">
            <x v="383"/>
          </reference>
        </references>
      </pivotArea>
    </format>
    <format dxfId="32">
      <pivotArea dataOnly="0" labelOnly="1" outline="0" fieldPosition="0">
        <references count="2">
          <reference field="9" count="1" selected="0">
            <x v="616"/>
          </reference>
          <reference field="10" count="1">
            <x v="523"/>
          </reference>
        </references>
      </pivotArea>
    </format>
    <format dxfId="31">
      <pivotArea dataOnly="0" labelOnly="1" outline="0" fieldPosition="0">
        <references count="2">
          <reference field="9" count="1" selected="0">
            <x v="617"/>
          </reference>
          <reference field="10" count="1">
            <x v="614"/>
          </reference>
        </references>
      </pivotArea>
    </format>
    <format dxfId="30">
      <pivotArea dataOnly="0" labelOnly="1" outline="0" fieldPosition="0">
        <references count="2">
          <reference field="9" count="1" selected="0">
            <x v="618"/>
          </reference>
          <reference field="10" count="1">
            <x v="28"/>
          </reference>
        </references>
      </pivotArea>
    </format>
    <format dxfId="29">
      <pivotArea dataOnly="0" labelOnly="1" outline="0" fieldPosition="0">
        <references count="2">
          <reference field="9" count="1" selected="0">
            <x v="619"/>
          </reference>
          <reference field="10" count="1">
            <x v="429"/>
          </reference>
        </references>
      </pivotArea>
    </format>
    <format dxfId="28">
      <pivotArea dataOnly="0" labelOnly="1" outline="0" fieldPosition="0">
        <references count="2">
          <reference field="9" count="1" selected="0">
            <x v="620"/>
          </reference>
          <reference field="10" count="1">
            <x v="403"/>
          </reference>
        </references>
      </pivotArea>
    </format>
    <format dxfId="27">
      <pivotArea dataOnly="0" labelOnly="1" outline="0" fieldPosition="0">
        <references count="2">
          <reference field="9" count="1" selected="0">
            <x v="621"/>
          </reference>
          <reference field="10" count="1">
            <x v="357"/>
          </reference>
        </references>
      </pivotArea>
    </format>
    <format dxfId="26">
      <pivotArea dataOnly="0" labelOnly="1" outline="0" fieldPosition="0">
        <references count="2">
          <reference field="9" count="1" selected="0">
            <x v="622"/>
          </reference>
          <reference field="10" count="1">
            <x v="144"/>
          </reference>
        </references>
      </pivotArea>
    </format>
    <format dxfId="25">
      <pivotArea dataOnly="0" labelOnly="1" outline="0" fieldPosition="0">
        <references count="2">
          <reference field="9" count="1" selected="0">
            <x v="623"/>
          </reference>
          <reference field="10" count="1">
            <x v="304"/>
          </reference>
        </references>
      </pivotArea>
    </format>
    <format dxfId="24">
      <pivotArea dataOnly="0" labelOnly="1" outline="0" fieldPosition="0">
        <references count="2">
          <reference field="9" count="1" selected="0">
            <x v="624"/>
          </reference>
          <reference field="10" count="3">
            <x v="68"/>
            <x v="70"/>
            <x v="554"/>
          </reference>
        </references>
      </pivotArea>
    </format>
    <format dxfId="23">
      <pivotArea dataOnly="0" labelOnly="1" outline="0" fieldPosition="0">
        <references count="2">
          <reference field="9" count="1" selected="0">
            <x v="625"/>
          </reference>
          <reference field="10" count="1">
            <x v="0"/>
          </reference>
        </references>
      </pivotArea>
    </format>
    <format dxfId="22">
      <pivotArea dataOnly="0" labelOnly="1" outline="0" fieldPosition="0">
        <references count="2">
          <reference field="9" count="1" selected="0">
            <x v="626"/>
          </reference>
          <reference field="10" count="1">
            <x v="38"/>
          </reference>
        </references>
      </pivotArea>
    </format>
    <format dxfId="21">
      <pivotArea dataOnly="0" labelOnly="1" outline="0" fieldPosition="0">
        <references count="2">
          <reference field="9" count="1" selected="0">
            <x v="627"/>
          </reference>
          <reference field="10" count="1">
            <x v="595"/>
          </reference>
        </references>
      </pivotArea>
    </format>
    <format dxfId="20">
      <pivotArea dataOnly="0" labelOnly="1" outline="0" fieldPosition="0">
        <references count="2">
          <reference field="9" count="1" selected="0">
            <x v="628"/>
          </reference>
          <reference field="10" count="1">
            <x v="257"/>
          </reference>
        </references>
      </pivotArea>
    </format>
    <format dxfId="19">
      <pivotArea dataOnly="0" labelOnly="1" outline="0" fieldPosition="0">
        <references count="2">
          <reference field="9" count="1" selected="0">
            <x v="629"/>
          </reference>
          <reference field="10" count="1">
            <x v="5"/>
          </reference>
        </references>
      </pivotArea>
    </format>
    <format dxfId="18">
      <pivotArea dataOnly="0" labelOnly="1" outline="0" fieldPosition="0">
        <references count="2">
          <reference field="9" count="1" selected="0">
            <x v="630"/>
          </reference>
          <reference field="10" count="1">
            <x v="180"/>
          </reference>
        </references>
      </pivotArea>
    </format>
    <format dxfId="17">
      <pivotArea dataOnly="0" labelOnly="1" outline="0" fieldPosition="0">
        <references count="2">
          <reference field="9" count="1" selected="0">
            <x v="631"/>
          </reference>
          <reference field="10" count="1">
            <x v="206"/>
          </reference>
        </references>
      </pivotArea>
    </format>
    <format dxfId="16">
      <pivotArea dataOnly="0" labelOnly="1" outline="0" fieldPosition="0">
        <references count="2">
          <reference field="9" count="1" selected="0">
            <x v="632"/>
          </reference>
          <reference field="10" count="1">
            <x v="164"/>
          </reference>
        </references>
      </pivotArea>
    </format>
    <format dxfId="15">
      <pivotArea dataOnly="0" labelOnly="1" outline="0" fieldPosition="0">
        <references count="2">
          <reference field="9" count="1" selected="0">
            <x v="633"/>
          </reference>
          <reference field="10" count="1">
            <x v="439"/>
          </reference>
        </references>
      </pivotArea>
    </format>
    <format dxfId="14">
      <pivotArea dataOnly="0" labelOnly="1" outline="0" fieldPosition="0">
        <references count="2">
          <reference field="9" count="1" selected="0">
            <x v="634"/>
          </reference>
          <reference field="10" count="1">
            <x v="353"/>
          </reference>
        </references>
      </pivotArea>
    </format>
    <format dxfId="13">
      <pivotArea dataOnly="0" labelOnly="1" outline="0" fieldPosition="0">
        <references count="2">
          <reference field="9" count="1" selected="0">
            <x v="635"/>
          </reference>
          <reference field="10" count="1">
            <x v="428"/>
          </reference>
        </references>
      </pivotArea>
    </format>
    <format dxfId="12">
      <pivotArea dataOnly="0" labelOnly="1" outline="0" fieldPosition="0">
        <references count="2">
          <reference field="9" count="1" selected="0">
            <x v="636"/>
          </reference>
          <reference field="10" count="1">
            <x v="624"/>
          </reference>
        </references>
      </pivotArea>
    </format>
    <format dxfId="11">
      <pivotArea dataOnly="0" labelOnly="1" outline="0" fieldPosition="0">
        <references count="2">
          <reference field="9" count="1" selected="0">
            <x v="637"/>
          </reference>
          <reference field="10" count="1">
            <x v="24"/>
          </reference>
        </references>
      </pivotArea>
    </format>
    <format dxfId="10">
      <pivotArea dataOnly="0" labelOnly="1" outline="0" fieldPosition="0">
        <references count="2">
          <reference field="9" count="1" selected="0">
            <x v="638"/>
          </reference>
          <reference field="10" count="1">
            <x v="418"/>
          </reference>
        </references>
      </pivotArea>
    </format>
    <format dxfId="9">
      <pivotArea dataOnly="0" labelOnly="1" outline="0" fieldPosition="0">
        <references count="2">
          <reference field="9" count="1" selected="0">
            <x v="639"/>
          </reference>
          <reference field="10" count="2">
            <x v="215"/>
            <x v="216"/>
          </reference>
        </references>
      </pivotArea>
    </format>
    <format dxfId="8">
      <pivotArea dataOnly="0" labelOnly="1" outline="0" fieldPosition="0">
        <references count="2">
          <reference field="9" count="1" selected="0">
            <x v="640"/>
          </reference>
          <reference field="10" count="1">
            <x v="105"/>
          </reference>
        </references>
      </pivotArea>
    </format>
    <format dxfId="7">
      <pivotArea dataOnly="0" labelOnly="1" outline="0" fieldPosition="0">
        <references count="2">
          <reference field="9" count="1" selected="0">
            <x v="641"/>
          </reference>
          <reference field="10" count="1">
            <x v="437"/>
          </reference>
        </references>
      </pivotArea>
    </format>
    <format dxfId="6">
      <pivotArea dataOnly="0" labelOnly="1" outline="0" fieldPosition="0">
        <references count="2">
          <reference field="9" count="1" selected="0">
            <x v="642"/>
          </reference>
          <reference field="10" count="1">
            <x v="384"/>
          </reference>
        </references>
      </pivotArea>
    </format>
    <format dxfId="5">
      <pivotArea dataOnly="0" labelOnly="1" outline="0" fieldPosition="0">
        <references count="2">
          <reference field="9" count="1" selected="0">
            <x v="643"/>
          </reference>
          <reference field="10" count="1">
            <x v="171"/>
          </reference>
        </references>
      </pivotArea>
    </format>
    <format dxfId="4">
      <pivotArea dataOnly="0" labelOnly="1" outline="0" fieldPosition="0">
        <references count="2">
          <reference field="9" count="1" selected="0">
            <x v="644"/>
          </reference>
          <reference field="10" count="1">
            <x v="478"/>
          </reference>
        </references>
      </pivotArea>
    </format>
    <format dxfId="3">
      <pivotArea dataOnly="0" labelOnly="1" outline="0" fieldPosition="0">
        <references count="2">
          <reference field="9" count="1" selected="0">
            <x v="645"/>
          </reference>
          <reference field="10" count="1">
            <x v="526"/>
          </reference>
        </references>
      </pivotArea>
    </format>
    <format dxfId="2">
      <pivotArea dataOnly="0" labelOnly="1" outline="0" fieldPosition="0">
        <references count="2">
          <reference field="9" count="1" selected="0">
            <x v="646"/>
          </reference>
          <reference field="10" count="1">
            <x v="170"/>
          </reference>
        </references>
      </pivotArea>
    </format>
    <format dxfId="1">
      <pivotArea dataOnly="0" labelOnly="1" outline="0" fieldPosition="0">
        <references count="2">
          <reference field="9" count="1" selected="0">
            <x v="647"/>
          </reference>
          <reference field="10" count="1">
            <x v="430"/>
          </reference>
        </references>
      </pivotArea>
    </format>
    <format dxfId="0">
      <pivotArea dataOnly="0" labelOnly="1" outline="0" fieldPosition="0">
        <references count="2">
          <reference field="9" count="1" selected="0">
            <x v="648"/>
          </reference>
          <reference field="10" count="1">
            <x v="463"/>
          </reference>
        </references>
      </pivotArea>
    </format>
  </formats>
  <pivotTableStyleInfo name="PivotStyleLight16" showRowHeaders="0" showColHeaders="1" showRowStripes="0" showColStripes="0" showLastColumn="1"/>
  <extLst>
    <ext xmlns:xpdl="http://schemas.microsoft.com/office/spreadsheetml/2016/pivotdefaultlayout" uri="{747A6164-185A-40DC-8AA5-F01512510D54}">
      <xpdl:pivotTableDefinition16 EnabledSubtotalsDefault="0" SubtotalsOnTopDefault="0"/>
    </ext>
  </extLst>
</pivotTableDefinition>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3" Type="http://schemas.openxmlformats.org/officeDocument/2006/relationships/hyperlink" Target="mailto:contato@lindumascontabilidade.com.br" TargetMode="External"/><Relationship Id="rId18" Type="http://schemas.openxmlformats.org/officeDocument/2006/relationships/hyperlink" Target="mailto:abreurodolfo0@gmail.com" TargetMode="External"/><Relationship Id="rId26" Type="http://schemas.openxmlformats.org/officeDocument/2006/relationships/hyperlink" Target="mailto:financeiro@navita.com.br" TargetMode="External"/><Relationship Id="rId39" Type="http://schemas.openxmlformats.org/officeDocument/2006/relationships/hyperlink" Target="mailto:constituicao@assescont.com.br" TargetMode="External"/><Relationship Id="rId21" Type="http://schemas.openxmlformats.org/officeDocument/2006/relationships/hyperlink" Target="mailto:elitasarzedas@gmail.com" TargetMode="External"/><Relationship Id="rId34" Type="http://schemas.openxmlformats.org/officeDocument/2006/relationships/hyperlink" Target="mailto:egt@egtengenharia.com.br" TargetMode="External"/><Relationship Id="rId42" Type="http://schemas.openxmlformats.org/officeDocument/2006/relationships/hyperlink" Target="mailto:contato@viferro.com.br" TargetMode="External"/><Relationship Id="rId47" Type="http://schemas.openxmlformats.org/officeDocument/2006/relationships/hyperlink" Target="mailto:contabil1@weg.net" TargetMode="External"/><Relationship Id="rId50" Type="http://schemas.openxmlformats.org/officeDocument/2006/relationships/hyperlink" Target="mailto:controladoria_fiscal@icec.com.br" TargetMode="External"/><Relationship Id="rId55" Type="http://schemas.openxmlformats.org/officeDocument/2006/relationships/hyperlink" Target="mailto:equipe.gam@pcpcadv.com.br" TargetMode="External"/><Relationship Id="rId7" Type="http://schemas.openxmlformats.org/officeDocument/2006/relationships/hyperlink" Target="mailto:financeiro@jfxrefrigeracao.com.br" TargetMode="External"/><Relationship Id="rId2" Type="http://schemas.openxmlformats.org/officeDocument/2006/relationships/hyperlink" Target="mailto:equipe.gam@pcpcadv.com.br" TargetMode="External"/><Relationship Id="rId16" Type="http://schemas.openxmlformats.org/officeDocument/2006/relationships/hyperlink" Target="mailto:fiscal@ageradora.com.br" TargetMode="External"/><Relationship Id="rId29" Type="http://schemas.openxmlformats.org/officeDocument/2006/relationships/hyperlink" Target="mailto:eduardo@alfaequipamentos.com.br" TargetMode="External"/><Relationship Id="rId11" Type="http://schemas.openxmlformats.org/officeDocument/2006/relationships/hyperlink" Target="mailto:brsaogaf.nf@molgroup.com" TargetMode="External"/><Relationship Id="rId24" Type="http://schemas.openxmlformats.org/officeDocument/2006/relationships/hyperlink" Target="mailto:fabitargino@gmail.com" TargetMode="External"/><Relationship Id="rId32" Type="http://schemas.openxmlformats.org/officeDocument/2006/relationships/hyperlink" Target="mailto:br.recepcao@aig.com" TargetMode="External"/><Relationship Id="rId37" Type="http://schemas.openxmlformats.org/officeDocument/2006/relationships/hyperlink" Target="mailto:contabil@forship.com" TargetMode="External"/><Relationship Id="rId40" Type="http://schemas.openxmlformats.org/officeDocument/2006/relationships/hyperlink" Target="mailto:algoncalves@firjan.com.br" TargetMode="External"/><Relationship Id="rId45" Type="http://schemas.openxmlformats.org/officeDocument/2006/relationships/hyperlink" Target="mailto:cnpj.cadastro@gpssa.com.br" TargetMode="External"/><Relationship Id="rId53" Type="http://schemas.openxmlformats.org/officeDocument/2006/relationships/hyperlink" Target="mailto:financeiro@gc.com.br" TargetMode="External"/><Relationship Id="rId5" Type="http://schemas.openxmlformats.org/officeDocument/2006/relationships/hyperlink" Target="mailto:comercial1@transbirday.com.br" TargetMode="External"/><Relationship Id="rId10" Type="http://schemas.openxmlformats.org/officeDocument/2006/relationships/hyperlink" Target="mailto:comercial@technocold.com.br" TargetMode="External"/><Relationship Id="rId19" Type="http://schemas.openxmlformats.org/officeDocument/2006/relationships/hyperlink" Target="mailto:eduardo@eletricacematel.com.br" TargetMode="External"/><Relationship Id="rId31" Type="http://schemas.openxmlformats.org/officeDocument/2006/relationships/hyperlink" Target="mailto:br241-corporate@msc.com" TargetMode="External"/><Relationship Id="rId44" Type="http://schemas.openxmlformats.org/officeDocument/2006/relationships/hyperlink" Target="mailto:erickson.alcantara@brasilmaquinas.com" TargetMode="External"/><Relationship Id="rId52" Type="http://schemas.openxmlformats.org/officeDocument/2006/relationships/hyperlink" Target="mailto:correspondenciafiscal@prosegur.com" TargetMode="External"/><Relationship Id="rId4" Type="http://schemas.openxmlformats.org/officeDocument/2006/relationships/hyperlink" Target="mailto:alexandre_shop@hotmail.com" TargetMode="External"/><Relationship Id="rId9" Type="http://schemas.openxmlformats.org/officeDocument/2006/relationships/hyperlink" Target="mailto:financeiro@wipi.com.br" TargetMode="External"/><Relationship Id="rId14" Type="http://schemas.openxmlformats.org/officeDocument/2006/relationships/hyperlink" Target="mailto:fiscal@br.clara.net" TargetMode="External"/><Relationship Id="rId22" Type="http://schemas.openxmlformats.org/officeDocument/2006/relationships/hyperlink" Target="mailto:fiscal@bmalaw.com.br" TargetMode="External"/><Relationship Id="rId27" Type="http://schemas.openxmlformats.org/officeDocument/2006/relationships/hyperlink" Target="mailto:contato@pousadacassino.com" TargetMode="External"/><Relationship Id="rId30" Type="http://schemas.openxmlformats.org/officeDocument/2006/relationships/hyperlink" Target="mailto:fermont.rj@bol.com.br" TargetMode="External"/><Relationship Id="rId35" Type="http://schemas.openxmlformats.org/officeDocument/2006/relationships/hyperlink" Target="mailto:contabilidade.es@ambipar.com" TargetMode="External"/><Relationship Id="rId43" Type="http://schemas.openxmlformats.org/officeDocument/2006/relationships/hyperlink" Target="mailto:anderson.rodrigues@asapbr.com.br" TargetMode="External"/><Relationship Id="rId48" Type="http://schemas.openxmlformats.org/officeDocument/2006/relationships/hyperlink" Target="mailto:atendimento@dietrichconsultores.com.br" TargetMode="External"/><Relationship Id="rId56" Type="http://schemas.openxmlformats.org/officeDocument/2006/relationships/printerSettings" Target="../printerSettings/printerSettings1.bin"/><Relationship Id="rId8" Type="http://schemas.openxmlformats.org/officeDocument/2006/relationships/hyperlink" Target="mailto:atende.serasa@br.experian.com" TargetMode="External"/><Relationship Id="rId51" Type="http://schemas.openxmlformats.org/officeDocument/2006/relationships/hyperlink" Target="mailto:comercial@dalpoztransportes.com.br" TargetMode="External"/><Relationship Id="rId3" Type="http://schemas.openxmlformats.org/officeDocument/2006/relationships/hyperlink" Target="mailto:coobranorteltda@terra.com.br" TargetMode="External"/><Relationship Id="rId12" Type="http://schemas.openxmlformats.org/officeDocument/2006/relationships/hyperlink" Target="mailto:financeiro@starsoft.com.br" TargetMode="External"/><Relationship Id="rId17" Type="http://schemas.openxmlformats.org/officeDocument/2006/relationships/hyperlink" Target="mailto:atendimento@original.com.br" TargetMode="External"/><Relationship Id="rId25" Type="http://schemas.openxmlformats.org/officeDocument/2006/relationships/hyperlink" Target="mailto:caroline_barbosa@praxair.com" TargetMode="External"/><Relationship Id="rId33" Type="http://schemas.openxmlformats.org/officeDocument/2006/relationships/hyperlink" Target="mailto:daflon@primeup.com.br" TargetMode="External"/><Relationship Id="rId38" Type="http://schemas.openxmlformats.org/officeDocument/2006/relationships/hyperlink" Target="mailto:ags@mecanorte.com.br" TargetMode="External"/><Relationship Id="rId46" Type="http://schemas.openxmlformats.org/officeDocument/2006/relationships/hyperlink" Target="mailto:dpfiscal@locar.com.br" TargetMode="External"/><Relationship Id="rId20" Type="http://schemas.openxmlformats.org/officeDocument/2006/relationships/hyperlink" Target="mailto:brunoneubarth2004@yahoo.com.br" TargetMode="External"/><Relationship Id="rId41" Type="http://schemas.openxmlformats.org/officeDocument/2006/relationships/hyperlink" Target="mailto:avenida.bh@terra.com.br" TargetMode="External"/><Relationship Id="rId54" Type="http://schemas.openxmlformats.org/officeDocument/2006/relationships/hyperlink" Target="mailto:equipe.gam@pcpcadv.com.br" TargetMode="External"/><Relationship Id="rId1" Type="http://schemas.openxmlformats.org/officeDocument/2006/relationships/hyperlink" Target="mailto:eike.batista@ebx.com.br" TargetMode="External"/><Relationship Id="rId6" Type="http://schemas.openxmlformats.org/officeDocument/2006/relationships/hyperlink" Target="mailto:comercial@assuranceit.com.br" TargetMode="External"/><Relationship Id="rId15" Type="http://schemas.openxmlformats.org/officeDocument/2006/relationships/hyperlink" Target="mailto:elaine@sobratema.org.br" TargetMode="External"/><Relationship Id="rId23" Type="http://schemas.openxmlformats.org/officeDocument/2006/relationships/hyperlink" Target="mailto:felipe.localiza@icloud.com" TargetMode="External"/><Relationship Id="rId28" Type="http://schemas.openxmlformats.org/officeDocument/2006/relationships/hyperlink" Target="mailto:financeiro@fhlaw.com.br" TargetMode="External"/><Relationship Id="rId36" Type="http://schemas.openxmlformats.org/officeDocument/2006/relationships/hyperlink" Target="mailto:atendimento@tesaadvogados.adv.br" TargetMode="External"/><Relationship Id="rId49" Type="http://schemas.openxmlformats.org/officeDocument/2006/relationships/hyperlink" Target="mailto:contabil@tracomal.com.br" TargetMode="Externa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9.xml.rels><?xml version="1.0" encoding="UTF-8" standalone="yes"?>
<Relationships xmlns="http://schemas.openxmlformats.org/package/2006/relationships"><Relationship Id="rId3" Type="http://schemas.openxmlformats.org/officeDocument/2006/relationships/hyperlink" Target="http://cnpj.info/12334551000170" TargetMode="External"/><Relationship Id="rId2" Type="http://schemas.openxmlformats.org/officeDocument/2006/relationships/hyperlink" Target="http://cnpj.info/12334551000170" TargetMode="External"/><Relationship Id="rId1" Type="http://schemas.openxmlformats.org/officeDocument/2006/relationships/hyperlink" Target="http://cnpj.info/12334551000170"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mailto:MARCMATTHIESSEN@HOTMAIL.COM" TargetMode="External"/><Relationship Id="rId2" Type="http://schemas.openxmlformats.org/officeDocument/2006/relationships/hyperlink" Target="mailto:legalizacao@asse.com.br" TargetMode="External"/><Relationship Id="rId1" Type="http://schemas.openxmlformats.org/officeDocument/2006/relationships/hyperlink" Target="mailto:diogoardelima@gmail.com" TargetMode="External"/><Relationship Id="rId6" Type="http://schemas.openxmlformats.org/officeDocument/2006/relationships/hyperlink" Target="mailto:MARCOS@IDEFIX.COM.BR" TargetMode="External"/><Relationship Id="rId5" Type="http://schemas.openxmlformats.org/officeDocument/2006/relationships/hyperlink" Target="mailto:ELAINE.SILVA@TOLEDOBRASIL.COM.BR" TargetMode="External"/><Relationship Id="rId4" Type="http://schemas.openxmlformats.org/officeDocument/2006/relationships/hyperlink" Target="mailto:MARCIO.CAVALCANTE@GRADECONSULTORIA.COM.BR"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thiago.paim@caixa.gov.br" TargetMode="External"/><Relationship Id="rId1" Type="http://schemas.openxmlformats.org/officeDocument/2006/relationships/hyperlink" Target="mailto:gustavo.Martinez@btgpactual.com" TargetMode="External"/></Relationships>
</file>

<file path=xl/worksheets/_rels/sheet12.xml.rels><?xml version="1.0" encoding="UTF-8" standalone="yes"?>
<Relationships xmlns="http://schemas.openxmlformats.org/package/2006/relationships"><Relationship Id="rId2" Type="http://schemas.openxmlformats.org/officeDocument/2006/relationships/hyperlink" Target="mailto:gustavo.Martinez@btgpactual.com" TargetMode="External"/><Relationship Id="rId1" Type="http://schemas.openxmlformats.org/officeDocument/2006/relationships/hyperlink" Target="mailto:gustavo.Martinez@btgpactual.com" TargetMode="External"/></Relationships>
</file>

<file path=xl/worksheets/_rels/sheet1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1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18.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19.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21.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22.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23.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24.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25.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27.xml.rels><?xml version="1.0" encoding="UTF-8" standalone="yes"?>
<Relationships xmlns="http://schemas.openxmlformats.org/package/2006/relationships"><Relationship Id="rId8" Type="http://schemas.openxmlformats.org/officeDocument/2006/relationships/hyperlink" Target="../AppData/Local/Microsoft/Windows/INetCache/erika.barbosa/AppData/Local/Microsoft/Windows/INetCache/Content.Outlook/AppData/Local/Microsoft/Windows/INetCache/thomas.coutinho/AppData/Local/Microsoft/Windows/AppData/Local/Microsoft/Windows/AppData/Local/Microsoft/Windows/AppData/Local/Microsoft/Windows/AppData/Local/Microsoft/Windows/AppData/Local/Microsoft/Windows/AppData/Local/Microsoft/Windows/AppData/rrrai/AppData/Local/rrrai/AppData/Local/pedro.chaves/AppData/Roaming/AppData/Roaming/AppData/Roaming/Microsoft/Configura&#231;&#245;es%20locais/Temporary%20Internet%20Files/Content.Outlook/Configura&#231;&#245;es%20locais/Temporary%20Internet%20Files/Content.Outlook/GIL9Q4P1/0045165-41.2016.8.25.0001" TargetMode="External"/><Relationship Id="rId3" Type="http://schemas.openxmlformats.org/officeDocument/2006/relationships/hyperlink" Target="http://www4.tjrj.jus.br/consultaProcessoWebV2/consultaProc.do?v=2&amp;numProcesso=2018.001.185600-0" TargetMode="External"/><Relationship Id="rId7" Type="http://schemas.openxmlformats.org/officeDocument/2006/relationships/hyperlink" Target="http://www4.tjrj.jus.br/consultaProcessoWebV2/consultaMov.do?v=2&amp;numProcesso=2015.209.011244-1&amp;acessoIP=internet&amp;tipoUsuario=" TargetMode="External"/><Relationship Id="rId2" Type="http://schemas.openxmlformats.org/officeDocument/2006/relationships/hyperlink" Target="http://www4.tjrj.jus.br/consultaProcessoWebV2/consultaMov.do?v=2&amp;numProcesso=2017.001.176970-7&amp;acessoIP=internet&amp;tipoUsuario=" TargetMode="External"/><Relationship Id="rId1" Type="http://schemas.openxmlformats.org/officeDocument/2006/relationships/hyperlink" Target="http://www4.tjrj.jus.br/consultaProcessoWebV2/consultaMov.do?v=2&amp;numProcesso=2014.001.021851-8&amp;acessoIP=internet&amp;tipoUsuario=" TargetMode="External"/><Relationship Id="rId6" Type="http://schemas.openxmlformats.org/officeDocument/2006/relationships/hyperlink" Target="http://www4.tjrj.jus.br/numeracaoUnica/faces/index.jsp?numProcesso=0041132-03.2021.8.19.0000" TargetMode="External"/><Relationship Id="rId11" Type="http://schemas.openxmlformats.org/officeDocument/2006/relationships/hyperlink" Target="http://www4.tjrj.jus.br/consultaProcessoWebV2/consultaProc.do?v=2&amp;numProcesso=2018.001.185600-0" TargetMode="External"/><Relationship Id="rId5" Type="http://schemas.openxmlformats.org/officeDocument/2006/relationships/hyperlink" Target="http://www4.tjrj.jus.br/consultaProcessoWebV2/consultaMov.do?v=2&amp;numProcesso=2013.053.002776-6&amp;acessoIP=internet&amp;tipoUsuario=" TargetMode="External"/><Relationship Id="rId10" Type="http://schemas.openxmlformats.org/officeDocument/2006/relationships/hyperlink" Target="http://www4.tjrj.jus.br/consultaProcessoWebV2/consultaMov.do?v=2&amp;numProcesso=2017.001.176970-7&amp;acessoIP=internet&amp;tipoUsuario=" TargetMode="External"/><Relationship Id="rId4" Type="http://schemas.openxmlformats.org/officeDocument/2006/relationships/hyperlink" Target="http://www4.tjrj.jus.br/consultaProcessoWebV2/consultaProc.do?v=2&amp;FLAGNOME=&amp;back=1&amp;tipoConsulta=publica&amp;numProcesso=2014.053.001185-2" TargetMode="External"/><Relationship Id="rId9" Type="http://schemas.openxmlformats.org/officeDocument/2006/relationships/hyperlink" Target="http://www4.tjrj.jus.br/consultaProcessoWebV2/consultaMov.do?v=2&amp;numProcesso=2014.001.021851-8&amp;acessoIP=internet&amp;tipoUsuario=" TargetMode="External"/></Relationships>
</file>

<file path=xl/worksheets/_rels/sheet28.xml.rels><?xml version="1.0" encoding="UTF-8" standalone="yes"?>
<Relationships xmlns="http://schemas.openxmlformats.org/package/2006/relationships"><Relationship Id="rId2" Type="http://schemas.openxmlformats.org/officeDocument/2006/relationships/hyperlink" Target="http://www4.tjrj.jus.br/consultaProcessoWebV2/consultaMov.do?v=2&amp;numProcesso=2013.001.316461-0&amp;acessoIP=internet&amp;tipoUsuario=" TargetMode="External"/><Relationship Id="rId1" Type="http://schemas.openxmlformats.org/officeDocument/2006/relationships/hyperlink" Target="http://www4.tjrj.jus.br/consultaProcessoWebV2/consultaProc.do?v=2&amp;FLAGNOME=&amp;back=1&amp;tipoConsulta=publica&amp;numProcesso=2013.001.291613-2"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www4.tjrj.jus.br/consultaProcessoWebV2/consultaMov.do?v=2&amp;numProcesso=2014.001.205530-0&amp;acessoIP=internet&amp;tipoUsuario=" TargetMode="External"/><Relationship Id="rId7" Type="http://schemas.openxmlformats.org/officeDocument/2006/relationships/hyperlink" Target="http://www4.tjrj.jus.br/consultaProcessoWebV2/consultaProc.do?v=2&amp;FLAGNOME=&amp;back=1&amp;tipoConsulta=publica&amp;numProcesso=2016.001.168697-6" TargetMode="External"/><Relationship Id="rId2" Type="http://schemas.openxmlformats.org/officeDocument/2006/relationships/hyperlink" Target="https://eproc.trf2.jus.br/eproc/externo_controlador.php?acao=processo_seleciona_publica&amp;acao_origem=processo_consulta_publica&amp;acao_retorno=processo_consulta_publica&amp;num_processo=00001331320134025103&amp;hash=bff074a8f82beb5d2847740fc28e920f" TargetMode="External"/><Relationship Id="rId1" Type="http://schemas.openxmlformats.org/officeDocument/2006/relationships/hyperlink" Target="http://www4.tjrj.jus.br/consultaProcessoWebV2/consultaMov.do?v=2&amp;numProcesso=2014.053.000204-8&amp;acessoIP=internet&amp;tipoUsuario=" TargetMode="External"/><Relationship Id="rId6" Type="http://schemas.openxmlformats.org/officeDocument/2006/relationships/hyperlink" Target="https://esaj.tjsc.jus.br/cposgtj/search.do?conversationId=&amp;paginaConsulta=0&amp;cbPesquisa=NUMPROC&amp;numeroDigitoAnoUnificado=0302132-91.2018&amp;foroNumeroUnificado=0030&amp;dePesquisaNuUnificado=0302132-91.2018.8.24.0030&amp;dePesquisaNuUnificado=UNIFICADO&amp;dePesquisa=&amp;tipoNuProcesso=UNIFICADO&amp;uuidCaptcha=sajcaptcha_db1ca5f59dec44ffb6ad3bbfef2c981f" TargetMode="External"/><Relationship Id="rId5" Type="http://schemas.openxmlformats.org/officeDocument/2006/relationships/hyperlink" Target="http://www4.tjrj.jus.br/ejud/ConsultaProcesso.aspx?N=2020.001.88143" TargetMode="External"/><Relationship Id="rId4" Type="http://schemas.openxmlformats.org/officeDocument/2006/relationships/hyperlink" Target="http://www4.tjrj.jus.br/consultaProcessoWebV2/consultaProc.do?v=2&amp;FLAGNOME=&amp;back=1&amp;tipoConsulta=publica&amp;numProcesso=2013.001.303905-0" TargetMode="External"/></Relationships>
</file>

<file path=xl/worksheets/_rels/sheet30.xml.rels><?xml version="1.0" encoding="UTF-8" standalone="yes"?>
<Relationships xmlns="http://schemas.openxmlformats.org/package/2006/relationships"><Relationship Id="rId8" Type="http://schemas.openxmlformats.org/officeDocument/2006/relationships/hyperlink" Target="http://www4.tjrj.jus.br/consultaProcessoWebV2/consultaMov.do?v=2&amp;numProcesso=2016.001.239432-8&amp;acessoIP=internet&amp;tipoUsuario=" TargetMode="External"/><Relationship Id="rId3" Type="http://schemas.openxmlformats.org/officeDocument/2006/relationships/hyperlink" Target="https://ww2.stj.jus.br/processo/pesquisa/?tipoPesquisa=tipoPesquisaNumeroRegistro&amp;termo=201803163370&amp;totalRegistrosPorPagina=40&amp;aplicacao=processos" TargetMode="External"/><Relationship Id="rId7" Type="http://schemas.openxmlformats.org/officeDocument/2006/relationships/hyperlink" Target="http://www4.tjrj.jus.br/consultaProcessoWebV2/consultaMov.do?v=2&amp;numProcesso=2019.001.206778-6&amp;acessoIP=internet&amp;tipoUsuario=" TargetMode="External"/><Relationship Id="rId2" Type="http://schemas.openxmlformats.org/officeDocument/2006/relationships/hyperlink" Target="https://ww2.stj.jus.br/processo/pesquisa/?termo=0345266-75.2013.8.19.0001&amp;aplicacao=processos.ea&amp;tipoPesquisa=tipoPesquisaGenerica&amp;chkordem=DESC&amp;chkMorto=MORTO" TargetMode="External"/><Relationship Id="rId1" Type="http://schemas.openxmlformats.org/officeDocument/2006/relationships/hyperlink" Target="https://processo.stj.jus.br/processo/pesquisa/?termo=1914306&amp;aplicacao=processos.ea&amp;tipoPesquisa=tipoPesquisaGenerica&amp;chkordem=DESC&amp;chkMorto=MORTO" TargetMode="External"/><Relationship Id="rId6" Type="http://schemas.openxmlformats.org/officeDocument/2006/relationships/hyperlink" Target="http://www4.tjrj.jus.br/ejud/ConsultaProcesso.aspx?N=2020.245.09500&amp;USER=" TargetMode="External"/><Relationship Id="rId5" Type="http://schemas.openxmlformats.org/officeDocument/2006/relationships/hyperlink" Target="http://www4.tjrj.jus.br/consultaProcessoWebV2/consultaMov.do?v=2&amp;numProcesso=2017.001.186534-4&amp;acessoIP=internet&amp;tipoUsuario=" TargetMode="External"/><Relationship Id="rId10" Type="http://schemas.openxmlformats.org/officeDocument/2006/relationships/hyperlink" Target="http://www4.tjrj.jus.br/ejud/ConsultaProcesso.aspx?N=2019.001.22385" TargetMode="External"/><Relationship Id="rId4" Type="http://schemas.openxmlformats.org/officeDocument/2006/relationships/hyperlink" Target="https://esaj.tjsc.jus.br/cposgtj/search.do?conversationId=&amp;paginaConsulta=0&amp;cbPesquisa=NUMPROC&amp;numeroDigitoAnoUnificado=0005590-23.2013&amp;foroNumeroUnificado=0045&amp;dePesquisaNuUnificado=0005590-23.2013.8.24.0045&amp;dePesquisaNuUnificado=UNIFICADO&amp;dePesquisa=&amp;tipoNuProcesso=UNIFICADO&amp;uuidCaptcha=sajcaptcha_4ec63555540b48f5b0f511cf5a8968e2&amp;g-recaptcha-response=03AERD8XpMA342t0NoMeqh57lyIEequ3mJmvtMK3aLFzrGa69KnoRvjpkXLWWcfvMI4MoEi4nU62QCN0MI_GoDO1BBT4uTsEs8aHUkQSdtw7jKpOQxIJHBUjdhtHZv7MM5YlpaWhXQE1134FSurFUz2ajx_9-EEOZi18RMOL1ML-AMsnnzjnMF98UU4ZaM_CgryUaS4N3js6Duuks0nQvawT52uqn-iuFyu3Rq7bGKR18C0qO-vImyuocA-TvoN1mBKlVaxPLg37L1fJjUzl2tfPgs5kFFY7rqJZYpzbRXFa_PaQAwKtoZNaKqzueYTvkc5XWf9xiJS1tYT1cCaR6_r8xe37ZW1FbU5zjE3XP6b8RmfCyDHTeSL08-VoH3Zc5Ja114phXchbZXLdDD9RhVrFPu1ElwrkH7Rw" TargetMode="External"/><Relationship Id="rId9" Type="http://schemas.openxmlformats.org/officeDocument/2006/relationships/hyperlink" Target="http://www4.tjrj.jus.br/ejud/ConsultaProcesso.aspx?N=2020.245.07167&amp;US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59999389629810485"/>
  </sheetPr>
  <dimension ref="B1:K714"/>
  <sheetViews>
    <sheetView showGridLines="0" topLeftCell="A19" zoomScaleNormal="100" workbookViewId="0">
      <selection activeCell="C7" sqref="C7"/>
    </sheetView>
  </sheetViews>
  <sheetFormatPr defaultColWidth="9.28515625" defaultRowHeight="15" outlineLevelRow="1" outlineLevelCol="1"/>
  <cols>
    <col min="1" max="1" width="3" style="140" customWidth="1"/>
    <col min="2" max="2" width="34.7109375" style="140" bestFit="1" customWidth="1"/>
    <col min="3" max="3" width="10" style="140" customWidth="1" outlineLevel="1"/>
    <col min="4" max="4" width="20.5703125" style="140" customWidth="1"/>
    <col min="5" max="5" width="4.7109375" style="140" customWidth="1" outlineLevel="1"/>
    <col min="6" max="6" width="18.28515625" style="140" bestFit="1" customWidth="1"/>
    <col min="7" max="7" width="15.28515625" style="140" bestFit="1" customWidth="1"/>
    <col min="8" max="8" width="15.42578125" style="140" bestFit="1" customWidth="1"/>
    <col min="9" max="10" width="14.28515625" style="140" bestFit="1" customWidth="1"/>
    <col min="11" max="16384" width="9.28515625" style="140"/>
  </cols>
  <sheetData>
    <row r="1" spans="2:10">
      <c r="B1" s="169" t="s">
        <v>0</v>
      </c>
    </row>
    <row r="2" spans="2:10">
      <c r="C2" s="170"/>
      <c r="D2" s="170"/>
    </row>
    <row r="3" spans="2:10" ht="20.25" customHeight="1">
      <c r="B3" s="160" t="s">
        <v>1</v>
      </c>
      <c r="C3" s="161" t="s">
        <v>2</v>
      </c>
      <c r="D3" s="162" t="s">
        <v>3</v>
      </c>
      <c r="F3" s="162" t="s">
        <v>4</v>
      </c>
      <c r="G3" s="162" t="s">
        <v>5</v>
      </c>
      <c r="H3" s="162" t="s">
        <v>6</v>
      </c>
      <c r="I3" s="162" t="s">
        <v>7</v>
      </c>
    </row>
    <row r="4" spans="2:10" ht="25.5" customHeight="1" thickBot="1">
      <c r="B4" s="163" t="s">
        <v>8</v>
      </c>
      <c r="C4" s="164">
        <f ca="1">COUNTIFS('Consolidado Credores'!$C:$C,"Sim")+G32</f>
        <v>318</v>
      </c>
      <c r="D4" s="165">
        <f ca="1">SUMIFS('Consolidado Credores'!$T:$T,'Consolidado Credores'!$C:$C,"Sim")</f>
        <v>7931949947.9127274</v>
      </c>
      <c r="F4" s="165">
        <f ca="1">SUMIFS('Consolidado Credores'!$T:$T,'Consolidado Credores'!$G:$G,F$3,'Consolidado Credores'!$C:$C,"Sim")</f>
        <v>7555494573.6540127</v>
      </c>
      <c r="G4" s="165">
        <f ca="1">SUMIFS('Consolidado Credores'!$T:$T,'Consolidado Credores'!$G:$G,G$3,'Consolidado Credores'!$C:$C,"Sim")</f>
        <v>320692054.51871622</v>
      </c>
      <c r="H4" s="165">
        <f ca="1">SUMIFS('Consolidado Credores'!$T:$T,'Consolidado Credores'!$G:$G,H$3,'Consolidado Credores'!$C:$C,"Sim")</f>
        <v>55763319.739999987</v>
      </c>
      <c r="I4" s="165">
        <f ca="1">SUMIFS('Consolidado Credores'!$T:$T,'Consolidado Credores'!$G:$G,I$3,'Consolidado Credores'!$C:$C,"Sim")</f>
        <v>0</v>
      </c>
    </row>
    <row r="5" spans="2:10" ht="15.75" outlineLevel="1" thickTop="1">
      <c r="B5" s="166" t="s">
        <v>9</v>
      </c>
      <c r="C5" s="167">
        <f ca="1">COUNTIFS('Consolidado Credores'!$S:$S,"&gt;="&amp;0,'Consolidado Credores'!$C:$C,"Sim")</f>
        <v>292</v>
      </c>
      <c r="D5" s="168">
        <f ca="1">SUMIF('Consolidado Credores'!$R$3:$R$332,"&gt;"&amp;0,'Consolidado Credores'!$R$3:$R$332)</f>
        <v>7810951093.4806843</v>
      </c>
      <c r="F5" s="168">
        <f ca="1">SUMIFS('Consolidado Credores'!$T$3:$T$332,'Consolidado Credores'!$R$3:$R$332,"&gt;"&amp;0,'Consolidado Credores'!$G$3:$G$332,F$3)</f>
        <v>7555494573.6540127</v>
      </c>
      <c r="G5" s="168">
        <f ca="1">SUMIFS('Consolidado Credores'!$T$3:$T$332,'Consolidado Credores'!$R$3:$R$332,"&gt;"&amp;0,'Consolidado Credores'!$G$3:$G$332,G$3)</f>
        <v>379454453.17871618</v>
      </c>
      <c r="H5" s="168">
        <f ca="1">SUMIFS('Consolidado Credores'!$T$3:$T$332,'Consolidado Credores'!$R$3:$R$332,"&gt;"&amp;0,'Consolidado Credores'!$G$3:$G$332,H$3)</f>
        <v>55766176.199999988</v>
      </c>
      <c r="I5" s="168">
        <f ca="1">SUMIFS('Consolidado Credores'!$T$3:$T$332,'Consolidado Credores'!$R$3:$R$332,"&gt;"&amp;0,'Consolidado Credores'!$G$3:$G$332,I$3)</f>
        <v>806.67999999999802</v>
      </c>
    </row>
    <row r="7" spans="2:10">
      <c r="D7" s="193"/>
    </row>
    <row r="8" spans="2:10">
      <c r="B8" s="169"/>
      <c r="E8" s="186">
        <f ca="1">1-SUM(E10:E16)</f>
        <v>-1.5490924598546396E-2</v>
      </c>
    </row>
    <row r="9" spans="2:10" ht="20.25" customHeight="1">
      <c r="B9" s="160" t="s">
        <v>10</v>
      </c>
      <c r="C9" s="161" t="s">
        <v>2</v>
      </c>
      <c r="D9" s="162" t="s">
        <v>3</v>
      </c>
      <c r="E9" s="63" t="s">
        <v>11</v>
      </c>
      <c r="F9" s="162" t="s">
        <v>4</v>
      </c>
      <c r="G9" s="162" t="s">
        <v>5</v>
      </c>
      <c r="H9" s="162" t="s">
        <v>6</v>
      </c>
      <c r="I9" s="162" t="s">
        <v>7</v>
      </c>
      <c r="J9"/>
    </row>
    <row r="10" spans="2:10">
      <c r="B10" s="140" t="s">
        <v>12</v>
      </c>
      <c r="C10" s="63">
        <f ca="1">COUNTIFS('Consolidado Credores'!$K:$K,B10,'Consolidado Credores'!$C:$C,"sim")+COUNTIF('Consolidado Contingências Trab'!$K:$K,"Provável")</f>
        <v>29</v>
      </c>
      <c r="D10" s="170">
        <f ca="1">SUMIFS('Consolidado Credores'!$T:$T,'Consolidado Credores'!$K:$K,B10,'Consolidado Credores'!$C:$C,"sim")</f>
        <v>411683.064037323</v>
      </c>
      <c r="E10" s="173">
        <f ca="1">D10/$D$5</f>
        <v>5.2705881666693481E-5</v>
      </c>
      <c r="F10" s="170">
        <f ca="1">SUMIFS('Consolidado Credores'!$T:$T,'Consolidado Credores'!$K:$K,$B10,'Consolidado Credores'!$T:$T,"&gt;"&amp;0,'Consolidado Credores'!$G:$G,F$9,'Consolidado Credores'!$C:$C,"Sim")</f>
        <v>161403.504037323</v>
      </c>
      <c r="G10" s="170">
        <f ca="1">SUMIFS('Consolidado Credores'!$T:$T,'Consolidado Credores'!$K:$K,$B10,'Consolidado Credores'!$T:$T,"&gt;"&amp;0,'Consolidado Credores'!$G:$G,G$9,'Consolidado Credores'!$C:$C,"Sim")</f>
        <v>250279.56</v>
      </c>
      <c r="H10" s="170">
        <f ca="1">SUMIFS('Consolidado Credores'!$T:$T,'Consolidado Credores'!$K:$K,$B10,'Consolidado Credores'!$T:$T,"&gt;"&amp;0,'Consolidado Credores'!$G:$G,H$9,'Consolidado Credores'!$C:$C,"Sim")</f>
        <v>0</v>
      </c>
      <c r="I10" s="170">
        <f ca="1">SUMIFS('Consolidado Credores'!$T:$T,'Consolidado Credores'!$K:$K,$B10,'Consolidado Credores'!$T:$T,"&gt;"&amp;0,'Consolidado Credores'!$G:$G,I$9,'Consolidado Credores'!$C:$C,"Sim")</f>
        <v>0</v>
      </c>
      <c r="J10"/>
    </row>
    <row r="11" spans="2:10">
      <c r="B11" s="140" t="s">
        <v>13</v>
      </c>
      <c r="C11" s="63">
        <f>COUNTIFS('Consolidado Credores'!$K:$K,B11,'Consolidado Credores'!$C:$C,"sim")</f>
        <v>0</v>
      </c>
      <c r="D11" s="170">
        <f>SUMIFS('Consolidado Credores'!$T:$T,'Consolidado Credores'!$K:$K,B11,'Consolidado Credores'!$C:$C,"sim")</f>
        <v>0</v>
      </c>
      <c r="E11" s="173">
        <f ca="1">D11/$D$5</f>
        <v>0</v>
      </c>
      <c r="F11" s="170">
        <f>SUMIFS('Consolidado Credores'!$T:$T,'Consolidado Credores'!$K:$K,$B11,'Consolidado Credores'!$T:$T,"&gt;"&amp;0,'Consolidado Credores'!$G:$G,F$9,'Consolidado Credores'!$C:$C,"Sim")</f>
        <v>0</v>
      </c>
      <c r="G11" s="170">
        <f>SUMIFS('Consolidado Credores'!$T:$T,'Consolidado Credores'!$K:$K,$B11,'Consolidado Credores'!$T:$T,"&gt;"&amp;0,'Consolidado Credores'!$G:$G,G$9,'Consolidado Credores'!$C:$C,"Sim")</f>
        <v>0</v>
      </c>
      <c r="H11" s="170">
        <f>SUMIFS('Consolidado Credores'!$T:$T,'Consolidado Credores'!$K:$K,$B11,'Consolidado Credores'!$T:$T,"&gt;"&amp;0,'Consolidado Credores'!$G:$G,H$9,'Consolidado Credores'!$C:$C,"Sim")</f>
        <v>0</v>
      </c>
      <c r="I11" s="170">
        <f>SUMIFS('Consolidado Credores'!$T:$T,'Consolidado Credores'!$K:$K,$B11,'Consolidado Credores'!$T:$T,"&gt;"&amp;0,'Consolidado Credores'!$G:$G,I$9,'Consolidado Credores'!$C:$C,"Sim")</f>
        <v>0</v>
      </c>
      <c r="J11"/>
    </row>
    <row r="12" spans="2:10">
      <c r="B12" s="140" t="s">
        <v>14</v>
      </c>
      <c r="C12" s="63">
        <f>COUNTIFS('Consolidado Credores'!$K:$K,B12,'Consolidado Credores'!$C:$C,"sim")</f>
        <v>253</v>
      </c>
      <c r="D12" s="170">
        <f ca="1">SUMIFS('Consolidado Credores'!$T:$T,'Consolidado Credores'!$K:$K,B12,'Consolidado Credores'!$C:$C,"sim")</f>
        <v>7506078431.4504042</v>
      </c>
      <c r="E12" s="173">
        <f ca="1">D12/$D$5</f>
        <v>0.96096856088565985</v>
      </c>
      <c r="F12" s="170">
        <f ca="1">SUMIFS('Consolidado Credores'!$T:$T,'Consolidado Credores'!$K:$K,$B12,'Consolidado Credores'!$T:$T,"&gt;"&amp;0,'Consolidado Credores'!$G:$G,F$9,'Consolidado Credores'!$C:$C,"Sim")</f>
        <v>7480327472.0514307</v>
      </c>
      <c r="G12" s="170">
        <f ca="1">SUMIFS('Consolidado Credores'!$T:$T,'Consolidado Credores'!$K:$K,$B12,'Consolidado Credores'!$T:$T,"&gt;"&amp;0,'Consolidado Credores'!$G:$G,G$9,'Consolidado Credores'!$C:$C,"Sim")</f>
        <v>25749180.028975509</v>
      </c>
      <c r="H12" s="170">
        <f ca="1">SUMIFS('Consolidado Credores'!$T:$T,'Consolidado Credores'!$K:$K,$B12,'Consolidado Credores'!$T:$T,"&gt;"&amp;0,'Consolidado Credores'!$G:$G,H$9,'Consolidado Credores'!$C:$C,"Sim")</f>
        <v>1779.3700000000001</v>
      </c>
      <c r="I12" s="170">
        <f ca="1">SUMIFS('Consolidado Credores'!$T:$T,'Consolidado Credores'!$K:$K,$B12,'Consolidado Credores'!$T:$T,"&gt;"&amp;0,'Consolidado Credores'!$G:$G,I$9,'Consolidado Credores'!$C:$C,"Sim")</f>
        <v>0</v>
      </c>
      <c r="J12"/>
    </row>
    <row r="13" spans="2:10">
      <c r="B13" s="140" t="s">
        <v>15</v>
      </c>
      <c r="C13" s="63">
        <f>COUNTIFS('Consolidado Credores'!$K:$K,B13,'Consolidado Credores'!$C:$C,"sim")</f>
        <v>13</v>
      </c>
      <c r="D13" s="170">
        <f ca="1">SUMIFS('Consolidado Credores'!$T:$T,'Consolidado Credores'!$K:$K,B13,'Consolidado Credores'!$C:$C,"sim")</f>
        <v>3777351.9782847255</v>
      </c>
      <c r="E13" s="173">
        <f ca="1">D13/$D$5</f>
        <v>4.8359693116468831E-4</v>
      </c>
      <c r="F13" s="170">
        <f ca="1">SUMIFS('Consolidado Credores'!$T:$T,'Consolidado Credores'!$K:$K,$B13,'Consolidado Credores'!$T:$T,"&gt;"&amp;0,'Consolidado Credores'!$G:$G,F$9,'Consolidado Credores'!$C:$C,"Sim")</f>
        <v>3676568.2685440131</v>
      </c>
      <c r="G13" s="170">
        <f ca="1">SUMIFS('Consolidado Credores'!$T:$T,'Consolidado Credores'!$K:$K,$B13,'Consolidado Credores'!$T:$T,"&gt;"&amp;0,'Consolidado Credores'!$G:$G,G$9,'Consolidado Credores'!$C:$C,"Sim")</f>
        <v>100783.70974071231</v>
      </c>
      <c r="H13" s="170">
        <f ca="1">SUMIFS('Consolidado Credores'!$T:$T,'Consolidado Credores'!$K:$K,$B13,'Consolidado Credores'!$T:$T,"&gt;"&amp;0,'Consolidado Credores'!$G:$G,H$9,'Consolidado Credores'!$C:$C,"Sim")</f>
        <v>0</v>
      </c>
      <c r="I13" s="170">
        <f ca="1">SUMIFS('Consolidado Credores'!$T:$T,'Consolidado Credores'!$K:$K,$B13,'Consolidado Credores'!$T:$T,"&gt;"&amp;0,'Consolidado Credores'!$G:$G,I$9,'Consolidado Credores'!$C:$C,"Sim")</f>
        <v>0</v>
      </c>
      <c r="J13"/>
    </row>
    <row r="14" spans="2:10">
      <c r="B14" s="174" t="s">
        <v>16</v>
      </c>
      <c r="C14" s="175">
        <f>COUNTIFS('Consolidado Credores'!$K:$K,B14,'Consolidado Credores'!$C:$C,"sim")</f>
        <v>23</v>
      </c>
      <c r="D14" s="176">
        <f ca="1">SUMIFS('Consolidado Credores'!$T:$T,'Consolidado Credores'!$K:$K,B14,'Consolidado Credores'!$C:$C,"sim")</f>
        <v>421682481.4199999</v>
      </c>
      <c r="E14" s="173">
        <f ca="1">D14/$D$5</f>
        <v>5.3986060900055061E-2</v>
      </c>
      <c r="F14" s="176">
        <f ca="1">SUMIFS('Consolidado Credores'!$T:$T,'Consolidado Credores'!$K:$K,$B14,'Consolidado Credores'!$T:$T,"&gt;"&amp;0,'Consolidado Credores'!$G:$G,F$9,'Consolidado Credores'!$C:$C,"Sim")</f>
        <v>71329129.829999983</v>
      </c>
      <c r="G14" s="176">
        <f ca="1">SUMIFS('Consolidado Credores'!$T:$T,'Consolidado Credores'!$K:$K,$B14,'Consolidado Credores'!$T:$T,"&gt;"&amp;0,'Consolidado Credores'!$G:$G,G$9,'Consolidado Credores'!$C:$C,"Sim")</f>
        <v>294591811.21999997</v>
      </c>
      <c r="H14" s="176">
        <f ca="1">SUMIFS('Consolidado Credores'!$T:$T,'Consolidado Credores'!$K:$K,$B14,'Consolidado Credores'!$T:$T,"&gt;"&amp;0,'Consolidado Credores'!$G:$G,H$9,'Consolidado Credores'!$C:$C,"Sim")</f>
        <v>55761540.36999999</v>
      </c>
      <c r="I14" s="176">
        <f ca="1">SUMIFS('Consolidado Credores'!$T:$T,'Consolidado Credores'!$K:$K,$B14,'Consolidado Credores'!$T:$T,"&gt;"&amp;0,'Consolidado Credores'!$G:$G,I$9,'Consolidado Credores'!$C:$C,"Sim")</f>
        <v>0</v>
      </c>
      <c r="J14"/>
    </row>
    <row r="15" spans="2:10">
      <c r="B15" s="287" t="s">
        <v>17</v>
      </c>
      <c r="C15" s="288">
        <f ca="1">SUM(C10:C14)</f>
        <v>318</v>
      </c>
      <c r="D15" s="289">
        <f ca="1">SUM(D10:D14)</f>
        <v>7931949947.9127264</v>
      </c>
      <c r="E15" s="173"/>
      <c r="F15" s="289">
        <f ca="1">SUM(F10:F14)</f>
        <v>7555494573.6540117</v>
      </c>
      <c r="G15" s="289">
        <f ca="1">SUM(G10:G14)</f>
        <v>320692054.51871622</v>
      </c>
      <c r="H15" s="289">
        <f ca="1">SUM(H10:H14)</f>
        <v>55763319.739999987</v>
      </c>
      <c r="I15" s="289">
        <f ca="1">SUM(I10:I14)</f>
        <v>0</v>
      </c>
      <c r="J15"/>
    </row>
    <row r="16" spans="2:10" outlineLevel="1">
      <c r="B16" s="199" t="s">
        <v>18</v>
      </c>
      <c r="C16" s="171">
        <f ca="1">C5-SUM(C10:C14)</f>
        <v>-26</v>
      </c>
      <c r="D16" s="172">
        <f ca="1">D4-SUM(D10:D14)</f>
        <v>0</v>
      </c>
      <c r="E16" s="173">
        <f ca="1">D16/$D$5</f>
        <v>0</v>
      </c>
      <c r="F16" s="172">
        <f ca="1">F4-SUM(F10:F14)</f>
        <v>0</v>
      </c>
      <c r="G16" s="172">
        <f ca="1">G4-SUM(G10:G14)</f>
        <v>0</v>
      </c>
      <c r="H16" s="172">
        <f ca="1">H4-SUM(H10:H14)</f>
        <v>0</v>
      </c>
      <c r="I16" s="172">
        <f ca="1">I4-SUM(I10:I14)</f>
        <v>0</v>
      </c>
      <c r="J16"/>
    </row>
    <row r="17" spans="2:11">
      <c r="J17"/>
    </row>
    <row r="18" spans="2:11">
      <c r="J18"/>
    </row>
    <row r="19" spans="2:11">
      <c r="B19" s="160" t="s">
        <v>19</v>
      </c>
      <c r="C19" s="179" t="s">
        <v>2</v>
      </c>
      <c r="J19"/>
    </row>
    <row r="20" spans="2:11">
      <c r="B20" s="140" t="s">
        <v>20</v>
      </c>
      <c r="C20" s="63">
        <f ca="1">COUNTIFS('Consolidado Credores'!$F:$F,$B20,'Consolidado Credores'!$S:$S,"&gt;"&amp;0,'Consolidado Credores'!$C:$C,"Sim")</f>
        <v>18</v>
      </c>
      <c r="J20"/>
    </row>
    <row r="21" spans="2:11">
      <c r="B21" s="140" t="s">
        <v>21</v>
      </c>
      <c r="C21" s="63">
        <f ca="1">COUNTIFS('Consolidado Credores'!$F:$F,$B21,'Consolidado Credores'!$S:$S,"&gt;"&amp;0,'Consolidado Credores'!$C:$C,"Sim")</f>
        <v>3</v>
      </c>
      <c r="G21"/>
      <c r="J21"/>
    </row>
    <row r="22" spans="2:11">
      <c r="B22" s="140" t="s">
        <v>22</v>
      </c>
      <c r="C22" s="63">
        <f ca="1">COUNTIFS('Consolidado Credores'!$F:$F,$B22,'Consolidado Credores'!$S:$S,"&gt;"&amp;0,'Consolidado Credores'!$C:$C,"Sim")</f>
        <v>9</v>
      </c>
      <c r="G22"/>
      <c r="J22"/>
    </row>
    <row r="23" spans="2:11">
      <c r="B23" s="140" t="s">
        <v>23</v>
      </c>
      <c r="C23" s="63">
        <f ca="1">COUNTIFS('Consolidado Credores'!$F:$F,$B23,'Consolidado Credores'!$S:$S,"&gt;"&amp;0,'Consolidado Credores'!$C:$C,"Sim")</f>
        <v>12</v>
      </c>
      <c r="G23"/>
      <c r="J23"/>
    </row>
    <row r="24" spans="2:11">
      <c r="B24" s="140" t="s">
        <v>24</v>
      </c>
      <c r="C24" s="63">
        <f ca="1">COUNTIFS('Consolidado Credores'!$F:$F,$B24,'Consolidado Credores'!$S:$S,"&gt;"&amp;0,'Consolidado Credores'!$C:$C,"Sim")</f>
        <v>3</v>
      </c>
      <c r="G24"/>
      <c r="J24"/>
    </row>
    <row r="25" spans="2:11">
      <c r="B25" s="140" t="s">
        <v>25</v>
      </c>
      <c r="C25" s="63">
        <f ca="1">COUNTIFS('Consolidado Credores'!$F:$F,$B25,'Consolidado Credores'!$S:$S,"&gt;"&amp;0,'Consolidado Credores'!$C:$C,"Sim")</f>
        <v>1</v>
      </c>
      <c r="G25"/>
      <c r="J25"/>
    </row>
    <row r="26" spans="2:11" ht="15.75" thickBot="1">
      <c r="B26" s="180" t="s">
        <v>26</v>
      </c>
      <c r="C26" s="181">
        <f ca="1">SUM(C20:C25)</f>
        <v>46</v>
      </c>
      <c r="G26"/>
      <c r="J26"/>
    </row>
    <row r="27" spans="2:11">
      <c r="B27"/>
      <c r="G27"/>
      <c r="J27"/>
    </row>
    <row r="28" spans="2:11">
      <c r="B28"/>
      <c r="G28"/>
      <c r="J28"/>
    </row>
    <row r="29" spans="2:11">
      <c r="F29" s="189" t="s">
        <v>27</v>
      </c>
      <c r="G29"/>
      <c r="J29"/>
    </row>
    <row r="30" spans="2:11">
      <c r="B30"/>
      <c r="F30" s="190" t="s">
        <v>28</v>
      </c>
      <c r="G30" s="191" t="s">
        <v>29</v>
      </c>
      <c r="H30" s="191" t="s">
        <v>30</v>
      </c>
      <c r="I30" s="191" t="s">
        <v>31</v>
      </c>
      <c r="J30" s="192" t="s">
        <v>26</v>
      </c>
      <c r="K30"/>
    </row>
    <row r="31" spans="2:11">
      <c r="F31" t="s">
        <v>32</v>
      </c>
      <c r="G31" s="63">
        <f ca="1">COUNTIF('Consolidado Contingências Trab'!$K$3:$K$42,F31)</f>
        <v>13</v>
      </c>
      <c r="H31" s="153">
        <f ca="1">SUMIFS('Consolidado Contingências Trab'!$J:$J,'Consolidado Contingências Trab'!$D:$D,H$30,'Consolidado Contingências Trab'!$K:$K,$F31)</f>
        <v>431903.08999999997</v>
      </c>
      <c r="I31" s="153">
        <f ca="1">SUMIFS('Consolidado Contingências Trab'!$J:$J,'Consolidado Contingências Trab'!$D:$D,I$30,'Consolidado Contingências Trab'!$K:$K,$F31)</f>
        <v>50971.55</v>
      </c>
      <c r="J31" s="193">
        <f ca="1">SUM(H31:I31)</f>
        <v>482874.63999999996</v>
      </c>
      <c r="K31"/>
    </row>
    <row r="32" spans="2:11">
      <c r="F32" s="194" t="s">
        <v>33</v>
      </c>
      <c r="G32" s="63">
        <f ca="1">COUNTIF('Consolidado Contingências Trab'!$K$3:$K$42,F32)</f>
        <v>26</v>
      </c>
      <c r="H32" s="195">
        <f ca="1">SUMIFS('Consolidado Contingências Trab'!$J:$J,'Consolidado Contingências Trab'!$D:$D,H$30,'Consolidado Contingências Trab'!$K:$K,$F32)</f>
        <v>725923.52</v>
      </c>
      <c r="I32" s="195">
        <f ca="1">SUMIFS('Consolidado Contingências Trab'!$J:$J,'Consolidado Contingências Trab'!$D:$D,I$30,'Consolidado Contingências Trab'!$K:$K,$F32)</f>
        <v>6007029.4300000006</v>
      </c>
      <c r="J32" s="196">
        <f ca="1">SUM(H32:I32)</f>
        <v>6732952.9500000011</v>
      </c>
      <c r="K32"/>
    </row>
    <row r="33" spans="2:11" ht="15.75" thickBot="1">
      <c r="B33"/>
      <c r="F33" s="180" t="s">
        <v>26</v>
      </c>
      <c r="G33" s="197"/>
      <c r="H33" s="197">
        <f ca="1">SUM(H31:H32)</f>
        <v>1157826.6099999999</v>
      </c>
      <c r="I33" s="197">
        <f ca="1">SUM(I31:I32)</f>
        <v>6058000.9800000004</v>
      </c>
      <c r="J33" s="197">
        <f ca="1">SUM(H33:I33)</f>
        <v>7215827.5899999999</v>
      </c>
      <c r="K33"/>
    </row>
    <row r="34" spans="2:11">
      <c r="B34"/>
      <c r="G34"/>
      <c r="J34"/>
      <c r="K34"/>
    </row>
    <row r="35" spans="2:11">
      <c r="B35"/>
      <c r="G35"/>
      <c r="J35"/>
      <c r="K35"/>
    </row>
    <row r="36" spans="2:11">
      <c r="B36"/>
      <c r="G36"/>
      <c r="J36"/>
      <c r="K36"/>
    </row>
    <row r="37" spans="2:11">
      <c r="B37"/>
      <c r="G37"/>
      <c r="J37"/>
      <c r="K37"/>
    </row>
    <row r="38" spans="2:11">
      <c r="B38"/>
      <c r="F38"/>
      <c r="G38"/>
      <c r="J38"/>
      <c r="K38"/>
    </row>
    <row r="39" spans="2:11">
      <c r="B39"/>
      <c r="F39"/>
      <c r="G39"/>
      <c r="J39"/>
      <c r="K39"/>
    </row>
    <row r="40" spans="2:11">
      <c r="B40"/>
      <c r="F40"/>
      <c r="G40"/>
      <c r="J40"/>
      <c r="K40"/>
    </row>
    <row r="41" spans="2:11">
      <c r="B41"/>
      <c r="F41"/>
      <c r="G41"/>
      <c r="J41"/>
      <c r="K41"/>
    </row>
    <row r="42" spans="2:11">
      <c r="B42"/>
      <c r="F42"/>
      <c r="G42"/>
      <c r="J42"/>
      <c r="K42"/>
    </row>
    <row r="43" spans="2:11">
      <c r="B43"/>
      <c r="F43"/>
      <c r="G43"/>
      <c r="J43"/>
      <c r="K43"/>
    </row>
    <row r="44" spans="2:11">
      <c r="B44"/>
      <c r="F44"/>
      <c r="G44"/>
      <c r="J44"/>
      <c r="K44"/>
    </row>
    <row r="45" spans="2:11">
      <c r="B45"/>
      <c r="F45"/>
      <c r="G45"/>
      <c r="J45"/>
      <c r="K45"/>
    </row>
    <row r="46" spans="2:11">
      <c r="B46"/>
      <c r="F46"/>
      <c r="G46"/>
      <c r="J46"/>
      <c r="K46"/>
    </row>
    <row r="47" spans="2:11">
      <c r="B47"/>
      <c r="F47"/>
      <c r="G47"/>
      <c r="J47"/>
      <c r="K47"/>
    </row>
    <row r="48" spans="2:11">
      <c r="B48"/>
      <c r="F48"/>
      <c r="G48"/>
      <c r="J48"/>
      <c r="K48"/>
    </row>
    <row r="49" spans="2:11">
      <c r="B49"/>
      <c r="F49"/>
      <c r="G49"/>
      <c r="J49"/>
      <c r="K49"/>
    </row>
    <row r="50" spans="2:11">
      <c r="B50"/>
      <c r="F50"/>
      <c r="G50"/>
      <c r="J50"/>
      <c r="K50"/>
    </row>
    <row r="51" spans="2:11">
      <c r="B51"/>
      <c r="F51"/>
      <c r="G51"/>
      <c r="J51"/>
      <c r="K51"/>
    </row>
    <row r="52" spans="2:11">
      <c r="B52"/>
      <c r="F52"/>
      <c r="G52"/>
      <c r="J52"/>
      <c r="K52"/>
    </row>
    <row r="53" spans="2:11">
      <c r="B53"/>
      <c r="F53"/>
      <c r="G53"/>
      <c r="J53"/>
      <c r="K53"/>
    </row>
    <row r="54" spans="2:11">
      <c r="B54"/>
      <c r="F54"/>
      <c r="G54"/>
      <c r="J54"/>
      <c r="K54"/>
    </row>
    <row r="55" spans="2:11">
      <c r="B55"/>
      <c r="F55"/>
      <c r="G55"/>
      <c r="J55"/>
      <c r="K55"/>
    </row>
    <row r="56" spans="2:11">
      <c r="B56"/>
      <c r="F56"/>
      <c r="G56"/>
      <c r="J56"/>
      <c r="K56"/>
    </row>
    <row r="57" spans="2:11">
      <c r="B57"/>
      <c r="F57"/>
      <c r="G57"/>
      <c r="J57"/>
      <c r="K57"/>
    </row>
    <row r="58" spans="2:11">
      <c r="B58"/>
      <c r="F58"/>
      <c r="G58"/>
      <c r="J58"/>
    </row>
    <row r="59" spans="2:11">
      <c r="B59"/>
      <c r="F59"/>
      <c r="G59"/>
      <c r="J59"/>
    </row>
    <row r="60" spans="2:11">
      <c r="B60"/>
      <c r="F60"/>
      <c r="G60"/>
      <c r="J60"/>
    </row>
    <row r="61" spans="2:11">
      <c r="B61"/>
      <c r="F61"/>
      <c r="G61"/>
      <c r="J61"/>
    </row>
    <row r="62" spans="2:11">
      <c r="B62"/>
      <c r="F62"/>
      <c r="G62"/>
      <c r="J62"/>
    </row>
    <row r="63" spans="2:11">
      <c r="B63"/>
      <c r="F63"/>
      <c r="G63"/>
      <c r="J63"/>
    </row>
    <row r="64" spans="2:11">
      <c r="B64"/>
      <c r="F64"/>
      <c r="G64"/>
      <c r="J64"/>
    </row>
    <row r="65" spans="2:10">
      <c r="B65"/>
      <c r="F65"/>
      <c r="G65"/>
      <c r="J65"/>
    </row>
    <row r="66" spans="2:10">
      <c r="B66"/>
      <c r="F66"/>
      <c r="G66"/>
      <c r="J66"/>
    </row>
    <row r="67" spans="2:10">
      <c r="B67"/>
      <c r="F67"/>
      <c r="G67"/>
      <c r="J67"/>
    </row>
    <row r="68" spans="2:10">
      <c r="B68"/>
      <c r="F68"/>
      <c r="G68"/>
      <c r="J68"/>
    </row>
    <row r="69" spans="2:10">
      <c r="B69"/>
      <c r="F69"/>
      <c r="G69"/>
      <c r="J69"/>
    </row>
    <row r="70" spans="2:10">
      <c r="B70"/>
      <c r="F70"/>
      <c r="G70"/>
      <c r="J70"/>
    </row>
    <row r="71" spans="2:10">
      <c r="B71"/>
      <c r="F71"/>
      <c r="G71"/>
      <c r="J71"/>
    </row>
    <row r="72" spans="2:10">
      <c r="B72"/>
      <c r="F72"/>
      <c r="G72"/>
      <c r="J72"/>
    </row>
    <row r="73" spans="2:10">
      <c r="B73"/>
      <c r="F73"/>
      <c r="G73"/>
      <c r="J73"/>
    </row>
    <row r="74" spans="2:10">
      <c r="B74"/>
      <c r="F74"/>
      <c r="G74"/>
      <c r="J74"/>
    </row>
    <row r="75" spans="2:10">
      <c r="B75"/>
      <c r="F75"/>
      <c r="G75"/>
      <c r="J75"/>
    </row>
    <row r="76" spans="2:10">
      <c r="B76"/>
      <c r="F76"/>
      <c r="G76"/>
      <c r="J76"/>
    </row>
    <row r="77" spans="2:10">
      <c r="B77"/>
      <c r="F77"/>
      <c r="G77"/>
      <c r="J77"/>
    </row>
    <row r="78" spans="2:10">
      <c r="B78"/>
      <c r="F78"/>
      <c r="G78"/>
      <c r="J78"/>
    </row>
    <row r="79" spans="2:10">
      <c r="B79"/>
      <c r="F79"/>
      <c r="G79"/>
      <c r="J79"/>
    </row>
    <row r="80" spans="2:10">
      <c r="B80"/>
      <c r="F80"/>
      <c r="G80"/>
      <c r="J80"/>
    </row>
    <row r="81" spans="2:10">
      <c r="B81"/>
      <c r="F81"/>
      <c r="G81"/>
      <c r="J81"/>
    </row>
    <row r="82" spans="2:10">
      <c r="B82"/>
      <c r="F82"/>
      <c r="G82"/>
      <c r="J82"/>
    </row>
    <row r="83" spans="2:10">
      <c r="B83"/>
      <c r="F83"/>
      <c r="G83"/>
      <c r="J83"/>
    </row>
    <row r="84" spans="2:10">
      <c r="B84"/>
      <c r="F84"/>
      <c r="G84"/>
      <c r="J84"/>
    </row>
    <row r="85" spans="2:10">
      <c r="B85"/>
      <c r="G85"/>
      <c r="J85"/>
    </row>
    <row r="86" spans="2:10">
      <c r="B86"/>
      <c r="G86"/>
      <c r="J86"/>
    </row>
    <row r="87" spans="2:10">
      <c r="B87"/>
      <c r="G87"/>
      <c r="J87"/>
    </row>
    <row r="88" spans="2:10">
      <c r="B88"/>
      <c r="G88"/>
      <c r="J88"/>
    </row>
    <row r="89" spans="2:10">
      <c r="B89"/>
      <c r="G89"/>
      <c r="J89"/>
    </row>
    <row r="90" spans="2:10">
      <c r="B90"/>
      <c r="G90"/>
      <c r="J90"/>
    </row>
    <row r="91" spans="2:10">
      <c r="B91"/>
      <c r="G91"/>
      <c r="J91"/>
    </row>
    <row r="92" spans="2:10">
      <c r="B92"/>
      <c r="G92"/>
      <c r="J92"/>
    </row>
    <row r="93" spans="2:10">
      <c r="B93"/>
      <c r="G93"/>
      <c r="J93"/>
    </row>
    <row r="94" spans="2:10">
      <c r="B94"/>
      <c r="G94"/>
      <c r="J94"/>
    </row>
    <row r="95" spans="2:10">
      <c r="B95"/>
      <c r="G95"/>
      <c r="J95"/>
    </row>
    <row r="96" spans="2:10">
      <c r="B96"/>
      <c r="G96"/>
      <c r="J96"/>
    </row>
    <row r="97" spans="2:10">
      <c r="B97"/>
      <c r="G97"/>
      <c r="J97"/>
    </row>
    <row r="98" spans="2:10">
      <c r="B98"/>
      <c r="G98"/>
      <c r="J98"/>
    </row>
    <row r="99" spans="2:10">
      <c r="B99"/>
      <c r="G99"/>
      <c r="J99"/>
    </row>
    <row r="100" spans="2:10">
      <c r="B100"/>
      <c r="G100"/>
      <c r="J100"/>
    </row>
    <row r="101" spans="2:10">
      <c r="B101"/>
      <c r="G101"/>
      <c r="J101"/>
    </row>
    <row r="102" spans="2:10">
      <c r="B102"/>
      <c r="G102"/>
      <c r="J102"/>
    </row>
    <row r="103" spans="2:10">
      <c r="B103"/>
      <c r="G103"/>
      <c r="J103"/>
    </row>
    <row r="104" spans="2:10">
      <c r="B104"/>
      <c r="G104"/>
      <c r="J104"/>
    </row>
    <row r="105" spans="2:10">
      <c r="B105"/>
      <c r="G105"/>
      <c r="J105"/>
    </row>
    <row r="106" spans="2:10">
      <c r="B106"/>
      <c r="G106"/>
      <c r="J106"/>
    </row>
    <row r="107" spans="2:10">
      <c r="B107"/>
      <c r="G107"/>
      <c r="J107"/>
    </row>
    <row r="108" spans="2:10">
      <c r="B108"/>
      <c r="G108"/>
      <c r="J108"/>
    </row>
    <row r="109" spans="2:10">
      <c r="B109"/>
      <c r="G109"/>
      <c r="J109"/>
    </row>
    <row r="110" spans="2:10">
      <c r="B110"/>
      <c r="G110"/>
      <c r="J110"/>
    </row>
    <row r="111" spans="2:10">
      <c r="B111"/>
      <c r="G111"/>
      <c r="J111"/>
    </row>
    <row r="112" spans="2:10">
      <c r="B112"/>
      <c r="G112"/>
      <c r="J112"/>
    </row>
    <row r="113" spans="2:10">
      <c r="B113"/>
      <c r="G113"/>
      <c r="J113"/>
    </row>
    <row r="114" spans="2:10">
      <c r="B114"/>
      <c r="G114"/>
      <c r="J114"/>
    </row>
    <row r="115" spans="2:10">
      <c r="B115"/>
      <c r="G115"/>
      <c r="J115"/>
    </row>
    <row r="116" spans="2:10">
      <c r="B116"/>
      <c r="G116"/>
      <c r="J116"/>
    </row>
    <row r="117" spans="2:10">
      <c r="B117"/>
      <c r="G117"/>
      <c r="J117"/>
    </row>
    <row r="118" spans="2:10">
      <c r="B118"/>
      <c r="G118"/>
      <c r="J118"/>
    </row>
    <row r="119" spans="2:10">
      <c r="B119"/>
      <c r="G119"/>
      <c r="J119"/>
    </row>
    <row r="120" spans="2:10">
      <c r="B120"/>
      <c r="G120"/>
      <c r="J120"/>
    </row>
    <row r="121" spans="2:10">
      <c r="B121"/>
      <c r="G121"/>
      <c r="J121"/>
    </row>
    <row r="122" spans="2:10">
      <c r="B122"/>
      <c r="G122"/>
      <c r="J122"/>
    </row>
    <row r="123" spans="2:10">
      <c r="B123"/>
      <c r="G123"/>
      <c r="J123"/>
    </row>
    <row r="124" spans="2:10">
      <c r="B124"/>
      <c r="G124"/>
      <c r="J124"/>
    </row>
    <row r="125" spans="2:10">
      <c r="B125"/>
      <c r="G125"/>
      <c r="J125"/>
    </row>
    <row r="126" spans="2:10">
      <c r="B126"/>
      <c r="G126"/>
      <c r="J126"/>
    </row>
    <row r="127" spans="2:10">
      <c r="B127"/>
      <c r="G127"/>
      <c r="J127"/>
    </row>
    <row r="128" spans="2:10">
      <c r="B128"/>
      <c r="G128"/>
      <c r="J128"/>
    </row>
    <row r="129" spans="2:10">
      <c r="B129"/>
      <c r="G129"/>
      <c r="J129"/>
    </row>
    <row r="130" spans="2:10">
      <c r="B130"/>
      <c r="G130"/>
      <c r="J130"/>
    </row>
    <row r="131" spans="2:10">
      <c r="B131"/>
      <c r="G131"/>
      <c r="J131"/>
    </row>
    <row r="132" spans="2:10">
      <c r="B132"/>
      <c r="G132"/>
      <c r="J132"/>
    </row>
    <row r="133" spans="2:10">
      <c r="B133"/>
      <c r="G133"/>
      <c r="J133"/>
    </row>
    <row r="134" spans="2:10">
      <c r="B134"/>
      <c r="G134"/>
      <c r="J134"/>
    </row>
    <row r="135" spans="2:10">
      <c r="B135"/>
      <c r="G135"/>
      <c r="J135"/>
    </row>
    <row r="136" spans="2:10">
      <c r="B136"/>
      <c r="G136"/>
      <c r="J136"/>
    </row>
    <row r="137" spans="2:10">
      <c r="B137"/>
      <c r="G137"/>
      <c r="J137"/>
    </row>
    <row r="138" spans="2:10">
      <c r="B138"/>
      <c r="G138"/>
      <c r="J138"/>
    </row>
    <row r="139" spans="2:10">
      <c r="B139"/>
      <c r="G139"/>
      <c r="J139"/>
    </row>
    <row r="140" spans="2:10">
      <c r="B140"/>
      <c r="G140"/>
      <c r="J140"/>
    </row>
    <row r="141" spans="2:10">
      <c r="B141"/>
      <c r="G141"/>
      <c r="J141"/>
    </row>
    <row r="142" spans="2:10">
      <c r="B142"/>
      <c r="G142"/>
      <c r="J142"/>
    </row>
    <row r="143" spans="2:10">
      <c r="B143"/>
      <c r="G143"/>
      <c r="J143"/>
    </row>
    <row r="144" spans="2:10">
      <c r="B144"/>
      <c r="G144"/>
      <c r="J144"/>
    </row>
    <row r="145" spans="2:10">
      <c r="B145"/>
      <c r="G145"/>
      <c r="J145"/>
    </row>
    <row r="146" spans="2:10">
      <c r="B146"/>
      <c r="G146"/>
      <c r="J146"/>
    </row>
    <row r="147" spans="2:10">
      <c r="B147"/>
      <c r="G147"/>
      <c r="J147"/>
    </row>
    <row r="148" spans="2:10">
      <c r="B148"/>
      <c r="G148"/>
      <c r="J148"/>
    </row>
    <row r="149" spans="2:10">
      <c r="B149"/>
      <c r="G149"/>
      <c r="J149"/>
    </row>
    <row r="150" spans="2:10">
      <c r="B150"/>
      <c r="G150"/>
      <c r="J150"/>
    </row>
    <row r="151" spans="2:10">
      <c r="B151"/>
      <c r="G151"/>
      <c r="J151"/>
    </row>
    <row r="152" spans="2:10">
      <c r="B152"/>
      <c r="G152"/>
      <c r="J152"/>
    </row>
    <row r="153" spans="2:10">
      <c r="B153"/>
      <c r="G153"/>
      <c r="J153"/>
    </row>
    <row r="154" spans="2:10">
      <c r="B154"/>
      <c r="G154"/>
      <c r="J154"/>
    </row>
    <row r="155" spans="2:10">
      <c r="B155"/>
      <c r="G155"/>
      <c r="J155"/>
    </row>
    <row r="156" spans="2:10">
      <c r="B156"/>
      <c r="G156"/>
      <c r="J156"/>
    </row>
    <row r="157" spans="2:10">
      <c r="B157"/>
      <c r="G157"/>
      <c r="J157"/>
    </row>
    <row r="158" spans="2:10">
      <c r="B158"/>
      <c r="G158"/>
      <c r="J158"/>
    </row>
    <row r="159" spans="2:10">
      <c r="B159"/>
      <c r="G159"/>
      <c r="J159"/>
    </row>
    <row r="160" spans="2:10">
      <c r="B160"/>
      <c r="G160"/>
      <c r="J160"/>
    </row>
    <row r="161" spans="2:10">
      <c r="B161"/>
      <c r="G161"/>
      <c r="J161"/>
    </row>
    <row r="162" spans="2:10">
      <c r="B162"/>
      <c r="G162"/>
      <c r="J162"/>
    </row>
    <row r="163" spans="2:10">
      <c r="B163"/>
      <c r="G163"/>
      <c r="J163"/>
    </row>
    <row r="164" spans="2:10">
      <c r="B164"/>
      <c r="G164"/>
      <c r="J164"/>
    </row>
    <row r="165" spans="2:10">
      <c r="B165"/>
      <c r="G165"/>
      <c r="J165"/>
    </row>
    <row r="166" spans="2:10">
      <c r="B166"/>
      <c r="G166"/>
      <c r="J166"/>
    </row>
    <row r="167" spans="2:10">
      <c r="B167"/>
      <c r="G167"/>
      <c r="J167"/>
    </row>
    <row r="168" spans="2:10">
      <c r="B168"/>
      <c r="G168"/>
      <c r="J168"/>
    </row>
    <row r="169" spans="2:10">
      <c r="B169"/>
      <c r="G169"/>
      <c r="J169"/>
    </row>
    <row r="170" spans="2:10">
      <c r="B170"/>
      <c r="G170"/>
      <c r="J170"/>
    </row>
    <row r="171" spans="2:10">
      <c r="B171"/>
      <c r="G171"/>
      <c r="J171"/>
    </row>
    <row r="172" spans="2:10">
      <c r="B172"/>
      <c r="G172"/>
      <c r="J172"/>
    </row>
    <row r="173" spans="2:10">
      <c r="B173"/>
      <c r="G173"/>
      <c r="J173"/>
    </row>
    <row r="174" spans="2:10">
      <c r="B174"/>
      <c r="G174"/>
      <c r="J174"/>
    </row>
    <row r="175" spans="2:10">
      <c r="B175"/>
      <c r="G175"/>
      <c r="J175"/>
    </row>
    <row r="176" spans="2:10">
      <c r="B176"/>
      <c r="G176"/>
      <c r="J176"/>
    </row>
    <row r="177" spans="2:10">
      <c r="B177"/>
      <c r="G177"/>
      <c r="J177"/>
    </row>
    <row r="178" spans="2:10">
      <c r="B178"/>
      <c r="G178"/>
      <c r="J178"/>
    </row>
    <row r="179" spans="2:10">
      <c r="B179"/>
      <c r="G179"/>
      <c r="J179"/>
    </row>
    <row r="180" spans="2:10">
      <c r="B180"/>
      <c r="G180"/>
      <c r="J180"/>
    </row>
    <row r="181" spans="2:10">
      <c r="B181"/>
      <c r="G181"/>
      <c r="J181"/>
    </row>
    <row r="182" spans="2:10">
      <c r="B182"/>
      <c r="G182"/>
      <c r="J182"/>
    </row>
    <row r="183" spans="2:10">
      <c r="B183"/>
      <c r="G183"/>
      <c r="J183"/>
    </row>
    <row r="184" spans="2:10">
      <c r="B184"/>
      <c r="G184"/>
      <c r="J184"/>
    </row>
    <row r="185" spans="2:10">
      <c r="B185"/>
      <c r="G185"/>
      <c r="J185"/>
    </row>
    <row r="186" spans="2:10">
      <c r="B186"/>
      <c r="G186"/>
      <c r="J186"/>
    </row>
    <row r="187" spans="2:10">
      <c r="B187"/>
      <c r="G187"/>
      <c r="J187"/>
    </row>
    <row r="188" spans="2:10">
      <c r="B188"/>
      <c r="G188"/>
      <c r="J188"/>
    </row>
    <row r="189" spans="2:10">
      <c r="B189"/>
      <c r="G189"/>
      <c r="J189"/>
    </row>
    <row r="190" spans="2:10">
      <c r="B190"/>
      <c r="G190"/>
      <c r="J190"/>
    </row>
    <row r="191" spans="2:10">
      <c r="B191"/>
      <c r="G191"/>
      <c r="J191"/>
    </row>
    <row r="192" spans="2:10">
      <c r="B192"/>
      <c r="G192"/>
      <c r="J192"/>
    </row>
    <row r="193" spans="2:10">
      <c r="B193"/>
      <c r="G193"/>
      <c r="J193"/>
    </row>
    <row r="194" spans="2:10">
      <c r="B194"/>
      <c r="G194"/>
      <c r="J194"/>
    </row>
    <row r="195" spans="2:10">
      <c r="B195"/>
      <c r="G195"/>
      <c r="J195"/>
    </row>
    <row r="196" spans="2:10">
      <c r="B196"/>
      <c r="G196"/>
      <c r="J196"/>
    </row>
    <row r="197" spans="2:10">
      <c r="B197"/>
      <c r="G197"/>
      <c r="J197"/>
    </row>
    <row r="198" spans="2:10">
      <c r="B198"/>
      <c r="G198"/>
      <c r="J198"/>
    </row>
    <row r="199" spans="2:10">
      <c r="B199"/>
      <c r="G199"/>
      <c r="J199"/>
    </row>
    <row r="200" spans="2:10">
      <c r="B200"/>
      <c r="G200"/>
      <c r="J200"/>
    </row>
    <row r="201" spans="2:10">
      <c r="B201"/>
      <c r="G201"/>
      <c r="J201"/>
    </row>
    <row r="202" spans="2:10">
      <c r="B202"/>
      <c r="G202"/>
      <c r="J202"/>
    </row>
    <row r="203" spans="2:10">
      <c r="B203"/>
      <c r="G203"/>
      <c r="J203"/>
    </row>
    <row r="204" spans="2:10">
      <c r="B204"/>
      <c r="G204"/>
      <c r="J204"/>
    </row>
    <row r="205" spans="2:10">
      <c r="B205"/>
      <c r="G205"/>
      <c r="J205"/>
    </row>
    <row r="206" spans="2:10">
      <c r="B206"/>
      <c r="G206"/>
      <c r="J206"/>
    </row>
    <row r="207" spans="2:10">
      <c r="B207"/>
      <c r="G207"/>
      <c r="J207"/>
    </row>
    <row r="208" spans="2:10">
      <c r="B208"/>
      <c r="G208"/>
      <c r="J208"/>
    </row>
    <row r="209" spans="2:10">
      <c r="B209"/>
      <c r="G209"/>
      <c r="J209"/>
    </row>
    <row r="210" spans="2:10">
      <c r="B210"/>
      <c r="G210"/>
      <c r="J210"/>
    </row>
    <row r="211" spans="2:10">
      <c r="B211"/>
      <c r="G211"/>
      <c r="J211"/>
    </row>
    <row r="212" spans="2:10">
      <c r="B212"/>
      <c r="G212"/>
      <c r="J212"/>
    </row>
    <row r="213" spans="2:10">
      <c r="B213"/>
      <c r="G213"/>
      <c r="J213"/>
    </row>
    <row r="214" spans="2:10">
      <c r="B214"/>
      <c r="G214"/>
      <c r="J214"/>
    </row>
    <row r="215" spans="2:10">
      <c r="B215"/>
      <c r="G215"/>
      <c r="J215"/>
    </row>
    <row r="216" spans="2:10">
      <c r="B216"/>
      <c r="G216"/>
      <c r="J216"/>
    </row>
    <row r="217" spans="2:10">
      <c r="B217"/>
      <c r="G217"/>
      <c r="J217"/>
    </row>
    <row r="218" spans="2:10">
      <c r="B218"/>
      <c r="G218"/>
      <c r="J218"/>
    </row>
    <row r="219" spans="2:10">
      <c r="B219"/>
      <c r="G219"/>
      <c r="J219"/>
    </row>
    <row r="220" spans="2:10">
      <c r="B220"/>
      <c r="G220"/>
      <c r="J220"/>
    </row>
    <row r="221" spans="2:10">
      <c r="B221"/>
      <c r="G221"/>
      <c r="J221"/>
    </row>
    <row r="222" spans="2:10">
      <c r="B222"/>
      <c r="G222"/>
      <c r="J222"/>
    </row>
    <row r="223" spans="2:10">
      <c r="B223"/>
      <c r="G223"/>
      <c r="J223"/>
    </row>
    <row r="224" spans="2:10">
      <c r="B224"/>
      <c r="G224"/>
      <c r="J224"/>
    </row>
    <row r="225" spans="2:10">
      <c r="B225"/>
      <c r="G225"/>
      <c r="J225"/>
    </row>
    <row r="226" spans="2:10">
      <c r="B226"/>
      <c r="G226"/>
      <c r="J226"/>
    </row>
    <row r="227" spans="2:10">
      <c r="B227"/>
      <c r="G227"/>
      <c r="J227"/>
    </row>
    <row r="228" spans="2:10">
      <c r="B228"/>
      <c r="G228"/>
      <c r="J228"/>
    </row>
    <row r="229" spans="2:10">
      <c r="B229"/>
      <c r="G229"/>
      <c r="J229"/>
    </row>
    <row r="230" spans="2:10">
      <c r="B230"/>
      <c r="G230"/>
      <c r="J230"/>
    </row>
    <row r="231" spans="2:10">
      <c r="B231"/>
      <c r="G231"/>
      <c r="J231"/>
    </row>
    <row r="232" spans="2:10">
      <c r="B232"/>
      <c r="G232"/>
      <c r="J232"/>
    </row>
    <row r="233" spans="2:10">
      <c r="B233"/>
      <c r="G233"/>
      <c r="J233"/>
    </row>
    <row r="234" spans="2:10">
      <c r="B234"/>
      <c r="G234"/>
      <c r="J234"/>
    </row>
    <row r="235" spans="2:10">
      <c r="B235"/>
      <c r="G235"/>
      <c r="J235"/>
    </row>
    <row r="236" spans="2:10">
      <c r="B236"/>
      <c r="G236"/>
      <c r="J236"/>
    </row>
    <row r="237" spans="2:10">
      <c r="B237"/>
      <c r="G237"/>
      <c r="J237"/>
    </row>
    <row r="238" spans="2:10">
      <c r="B238"/>
      <c r="G238"/>
      <c r="J238"/>
    </row>
    <row r="239" spans="2:10">
      <c r="B239"/>
      <c r="G239"/>
      <c r="J239"/>
    </row>
    <row r="240" spans="2:10">
      <c r="B240"/>
      <c r="G240"/>
      <c r="J240"/>
    </row>
    <row r="241" spans="2:10">
      <c r="B241"/>
      <c r="G241"/>
      <c r="J241"/>
    </row>
    <row r="242" spans="2:10">
      <c r="B242"/>
      <c r="G242"/>
      <c r="J242"/>
    </row>
    <row r="243" spans="2:10">
      <c r="B243"/>
      <c r="G243"/>
      <c r="J243"/>
    </row>
    <row r="244" spans="2:10">
      <c r="B244"/>
      <c r="G244"/>
      <c r="J244"/>
    </row>
    <row r="245" spans="2:10">
      <c r="B245"/>
      <c r="G245"/>
      <c r="J245"/>
    </row>
    <row r="246" spans="2:10">
      <c r="B246"/>
      <c r="G246"/>
      <c r="J246"/>
    </row>
    <row r="247" spans="2:10">
      <c r="B247"/>
      <c r="G247"/>
      <c r="J247"/>
    </row>
    <row r="248" spans="2:10">
      <c r="B248"/>
      <c r="G248"/>
      <c r="J248"/>
    </row>
    <row r="249" spans="2:10">
      <c r="B249"/>
      <c r="G249"/>
      <c r="J249"/>
    </row>
    <row r="250" spans="2:10">
      <c r="B250"/>
      <c r="G250"/>
      <c r="J250"/>
    </row>
    <row r="251" spans="2:10">
      <c r="B251"/>
      <c r="G251"/>
      <c r="J251"/>
    </row>
    <row r="252" spans="2:10">
      <c r="B252"/>
      <c r="G252"/>
      <c r="J252"/>
    </row>
    <row r="253" spans="2:10">
      <c r="B253"/>
      <c r="G253"/>
      <c r="J253"/>
    </row>
    <row r="254" spans="2:10">
      <c r="B254"/>
      <c r="G254"/>
      <c r="J254"/>
    </row>
    <row r="255" spans="2:10">
      <c r="B255"/>
      <c r="G255"/>
      <c r="J255"/>
    </row>
    <row r="256" spans="2:10">
      <c r="B256"/>
      <c r="G256"/>
      <c r="J256"/>
    </row>
    <row r="257" spans="2:10">
      <c r="B257"/>
      <c r="G257"/>
      <c r="J257"/>
    </row>
    <row r="258" spans="2:10">
      <c r="B258"/>
      <c r="G258"/>
      <c r="J258"/>
    </row>
    <row r="259" spans="2:10">
      <c r="B259"/>
      <c r="G259"/>
      <c r="J259"/>
    </row>
    <row r="260" spans="2:10">
      <c r="B260"/>
      <c r="G260"/>
      <c r="J260"/>
    </row>
    <row r="261" spans="2:10">
      <c r="B261"/>
      <c r="G261"/>
      <c r="J261"/>
    </row>
    <row r="262" spans="2:10">
      <c r="B262"/>
      <c r="G262"/>
      <c r="J262"/>
    </row>
    <row r="263" spans="2:10">
      <c r="B263"/>
      <c r="G263"/>
      <c r="J263"/>
    </row>
    <row r="264" spans="2:10">
      <c r="B264"/>
      <c r="G264"/>
      <c r="J264"/>
    </row>
    <row r="265" spans="2:10">
      <c r="B265"/>
      <c r="G265"/>
      <c r="J265"/>
    </row>
    <row r="266" spans="2:10">
      <c r="B266"/>
      <c r="G266"/>
      <c r="J266"/>
    </row>
    <row r="267" spans="2:10">
      <c r="B267"/>
      <c r="G267"/>
      <c r="J267"/>
    </row>
    <row r="268" spans="2:10">
      <c r="B268"/>
      <c r="G268"/>
      <c r="J268"/>
    </row>
    <row r="269" spans="2:10">
      <c r="B269"/>
      <c r="G269"/>
      <c r="J269"/>
    </row>
    <row r="270" spans="2:10">
      <c r="B270"/>
      <c r="G270"/>
      <c r="J270"/>
    </row>
    <row r="271" spans="2:10">
      <c r="B271"/>
      <c r="G271"/>
      <c r="J271"/>
    </row>
    <row r="272" spans="2:10">
      <c r="B272"/>
      <c r="G272"/>
      <c r="J272"/>
    </row>
    <row r="273" spans="2:10">
      <c r="B273"/>
      <c r="G273"/>
      <c r="J273"/>
    </row>
    <row r="274" spans="2:10">
      <c r="B274"/>
      <c r="G274"/>
      <c r="J274"/>
    </row>
    <row r="275" spans="2:10">
      <c r="B275"/>
      <c r="G275"/>
      <c r="J275"/>
    </row>
    <row r="276" spans="2:10">
      <c r="B276"/>
      <c r="G276"/>
      <c r="J276"/>
    </row>
    <row r="277" spans="2:10">
      <c r="B277"/>
      <c r="G277"/>
      <c r="J277"/>
    </row>
    <row r="278" spans="2:10">
      <c r="B278"/>
      <c r="G278"/>
      <c r="J278"/>
    </row>
    <row r="279" spans="2:10">
      <c r="B279"/>
      <c r="G279"/>
      <c r="J279"/>
    </row>
    <row r="280" spans="2:10">
      <c r="B280"/>
      <c r="G280"/>
      <c r="J280"/>
    </row>
    <row r="281" spans="2:10">
      <c r="B281"/>
      <c r="G281"/>
      <c r="J281"/>
    </row>
    <row r="282" spans="2:10">
      <c r="B282"/>
      <c r="G282"/>
      <c r="J282"/>
    </row>
    <row r="283" spans="2:10">
      <c r="B283"/>
      <c r="G283"/>
      <c r="J283"/>
    </row>
    <row r="284" spans="2:10">
      <c r="B284"/>
      <c r="G284"/>
      <c r="J284"/>
    </row>
    <row r="285" spans="2:10">
      <c r="B285"/>
      <c r="G285"/>
      <c r="J285"/>
    </row>
    <row r="286" spans="2:10">
      <c r="B286"/>
      <c r="G286"/>
      <c r="J286"/>
    </row>
    <row r="287" spans="2:10">
      <c r="B287"/>
      <c r="G287"/>
      <c r="J287"/>
    </row>
    <row r="288" spans="2:10">
      <c r="B288"/>
      <c r="G288"/>
      <c r="J288"/>
    </row>
    <row r="289" spans="2:10">
      <c r="B289"/>
      <c r="G289"/>
      <c r="J289"/>
    </row>
    <row r="290" spans="2:10">
      <c r="B290"/>
      <c r="G290"/>
      <c r="J290"/>
    </row>
    <row r="291" spans="2:10">
      <c r="B291"/>
      <c r="G291"/>
      <c r="J291"/>
    </row>
    <row r="292" spans="2:10">
      <c r="B292"/>
      <c r="G292"/>
      <c r="J292"/>
    </row>
    <row r="293" spans="2:10">
      <c r="B293"/>
      <c r="G293"/>
      <c r="J293"/>
    </row>
    <row r="294" spans="2:10">
      <c r="B294"/>
      <c r="G294"/>
      <c r="J294"/>
    </row>
    <row r="295" spans="2:10">
      <c r="B295"/>
      <c r="G295"/>
      <c r="J295"/>
    </row>
    <row r="296" spans="2:10">
      <c r="B296"/>
      <c r="G296"/>
      <c r="J296"/>
    </row>
    <row r="297" spans="2:10">
      <c r="B297"/>
      <c r="G297"/>
      <c r="J297"/>
    </row>
    <row r="298" spans="2:10">
      <c r="B298"/>
      <c r="G298"/>
      <c r="J298"/>
    </row>
    <row r="299" spans="2:10">
      <c r="B299"/>
      <c r="G299"/>
      <c r="J299"/>
    </row>
    <row r="300" spans="2:10">
      <c r="B300"/>
      <c r="G300"/>
      <c r="J300"/>
    </row>
    <row r="301" spans="2:10">
      <c r="B301"/>
      <c r="G301"/>
      <c r="J301"/>
    </row>
    <row r="302" spans="2:10">
      <c r="B302"/>
      <c r="G302"/>
      <c r="J302"/>
    </row>
    <row r="303" spans="2:10">
      <c r="B303"/>
      <c r="G303"/>
      <c r="J303"/>
    </row>
    <row r="304" spans="2:10">
      <c r="B304"/>
      <c r="G304"/>
      <c r="J304"/>
    </row>
    <row r="305" spans="2:10">
      <c r="B305"/>
      <c r="G305"/>
      <c r="J305"/>
    </row>
    <row r="306" spans="2:10">
      <c r="B306"/>
      <c r="G306"/>
      <c r="J306"/>
    </row>
    <row r="307" spans="2:10">
      <c r="B307"/>
      <c r="G307"/>
      <c r="J307"/>
    </row>
    <row r="308" spans="2:10">
      <c r="B308"/>
      <c r="G308"/>
      <c r="J308"/>
    </row>
    <row r="309" spans="2:10">
      <c r="B309"/>
      <c r="G309"/>
      <c r="J309"/>
    </row>
    <row r="310" spans="2:10">
      <c r="B310"/>
      <c r="G310"/>
      <c r="J310"/>
    </row>
    <row r="311" spans="2:10">
      <c r="B311"/>
      <c r="G311"/>
      <c r="J311"/>
    </row>
    <row r="312" spans="2:10">
      <c r="B312"/>
      <c r="G312"/>
      <c r="J312"/>
    </row>
    <row r="313" spans="2:10">
      <c r="B313"/>
      <c r="G313"/>
      <c r="J313"/>
    </row>
    <row r="314" spans="2:10">
      <c r="B314"/>
      <c r="G314"/>
      <c r="J314"/>
    </row>
    <row r="315" spans="2:10">
      <c r="B315"/>
      <c r="G315"/>
      <c r="J315"/>
    </row>
    <row r="316" spans="2:10">
      <c r="B316"/>
      <c r="G316"/>
      <c r="J316"/>
    </row>
    <row r="317" spans="2:10">
      <c r="B317"/>
      <c r="G317"/>
      <c r="J317"/>
    </row>
    <row r="318" spans="2:10">
      <c r="B318"/>
      <c r="G318"/>
      <c r="J318"/>
    </row>
    <row r="319" spans="2:10">
      <c r="B319"/>
      <c r="G319"/>
      <c r="J319"/>
    </row>
    <row r="320" spans="2:10">
      <c r="B320"/>
      <c r="G320"/>
      <c r="J320"/>
    </row>
    <row r="321" spans="2:10">
      <c r="B321"/>
      <c r="G321"/>
      <c r="J321"/>
    </row>
    <row r="322" spans="2:10">
      <c r="B322"/>
      <c r="G322"/>
      <c r="J322"/>
    </row>
    <row r="323" spans="2:10">
      <c r="B323"/>
      <c r="G323"/>
      <c r="J323"/>
    </row>
    <row r="324" spans="2:10">
      <c r="B324"/>
      <c r="G324"/>
      <c r="J324"/>
    </row>
    <row r="325" spans="2:10">
      <c r="B325"/>
      <c r="G325"/>
      <c r="J325"/>
    </row>
    <row r="326" spans="2:10">
      <c r="B326"/>
      <c r="G326"/>
      <c r="J326"/>
    </row>
    <row r="327" spans="2:10">
      <c r="B327"/>
      <c r="G327"/>
      <c r="J327"/>
    </row>
    <row r="328" spans="2:10">
      <c r="B328"/>
      <c r="G328"/>
      <c r="J328"/>
    </row>
    <row r="329" spans="2:10">
      <c r="B329"/>
      <c r="G329"/>
      <c r="J329"/>
    </row>
    <row r="330" spans="2:10">
      <c r="B330"/>
      <c r="G330"/>
      <c r="J330"/>
    </row>
    <row r="331" spans="2:10">
      <c r="B331"/>
      <c r="G331"/>
    </row>
    <row r="332" spans="2:10">
      <c r="B332"/>
      <c r="G332"/>
    </row>
    <row r="333" spans="2:10">
      <c r="B333"/>
      <c r="G333"/>
    </row>
    <row r="334" spans="2:10">
      <c r="B334"/>
      <c r="G334"/>
    </row>
    <row r="335" spans="2:10">
      <c r="B335"/>
      <c r="G335"/>
    </row>
    <row r="336" spans="2:10">
      <c r="B336"/>
      <c r="G336"/>
    </row>
    <row r="337" spans="2:7">
      <c r="B337"/>
      <c r="G337"/>
    </row>
    <row r="338" spans="2:7">
      <c r="B338"/>
      <c r="G338"/>
    </row>
    <row r="339" spans="2:7">
      <c r="B339"/>
      <c r="G339"/>
    </row>
    <row r="340" spans="2:7">
      <c r="B340"/>
      <c r="G340"/>
    </row>
    <row r="341" spans="2:7">
      <c r="B341"/>
      <c r="G341"/>
    </row>
    <row r="342" spans="2:7">
      <c r="B342"/>
      <c r="G342"/>
    </row>
    <row r="343" spans="2:7">
      <c r="B343"/>
      <c r="G343"/>
    </row>
    <row r="344" spans="2:7">
      <c r="B344"/>
      <c r="G344"/>
    </row>
    <row r="345" spans="2:7">
      <c r="B345"/>
      <c r="G345"/>
    </row>
    <row r="346" spans="2:7">
      <c r="B346"/>
      <c r="G346"/>
    </row>
    <row r="347" spans="2:7">
      <c r="B347"/>
      <c r="G347"/>
    </row>
    <row r="348" spans="2:7">
      <c r="B348"/>
      <c r="G348"/>
    </row>
    <row r="349" spans="2:7">
      <c r="B349"/>
      <c r="G349"/>
    </row>
    <row r="350" spans="2:7">
      <c r="B350"/>
      <c r="G350"/>
    </row>
    <row r="351" spans="2:7">
      <c r="B351"/>
      <c r="G351"/>
    </row>
    <row r="352" spans="2:7">
      <c r="B352"/>
      <c r="G352"/>
    </row>
    <row r="353" spans="2:7">
      <c r="B353"/>
      <c r="G353"/>
    </row>
    <row r="354" spans="2:7">
      <c r="B354"/>
      <c r="G354"/>
    </row>
    <row r="355" spans="2:7">
      <c r="B355"/>
      <c r="G355"/>
    </row>
    <row r="356" spans="2:7">
      <c r="B356"/>
      <c r="G356"/>
    </row>
    <row r="357" spans="2:7">
      <c r="B357"/>
      <c r="G357"/>
    </row>
    <row r="358" spans="2:7">
      <c r="B358"/>
      <c r="G358"/>
    </row>
    <row r="359" spans="2:7">
      <c r="B359"/>
      <c r="G359"/>
    </row>
    <row r="360" spans="2:7">
      <c r="B360"/>
      <c r="G360"/>
    </row>
    <row r="361" spans="2:7">
      <c r="B361"/>
      <c r="G361"/>
    </row>
    <row r="362" spans="2:7">
      <c r="B362"/>
      <c r="G362"/>
    </row>
    <row r="363" spans="2:7">
      <c r="B363"/>
      <c r="G363"/>
    </row>
    <row r="364" spans="2:7">
      <c r="B364"/>
      <c r="G364"/>
    </row>
    <row r="365" spans="2:7">
      <c r="B365"/>
      <c r="G365"/>
    </row>
    <row r="366" spans="2:7">
      <c r="B366"/>
      <c r="G366"/>
    </row>
    <row r="367" spans="2:7">
      <c r="B367"/>
      <c r="G367"/>
    </row>
    <row r="368" spans="2:7">
      <c r="B368"/>
      <c r="G368"/>
    </row>
    <row r="369" spans="2:7">
      <c r="B369"/>
      <c r="G369"/>
    </row>
    <row r="370" spans="2:7">
      <c r="B370"/>
      <c r="G370"/>
    </row>
    <row r="371" spans="2:7">
      <c r="B371"/>
      <c r="G371"/>
    </row>
    <row r="372" spans="2:7">
      <c r="B372"/>
      <c r="G372"/>
    </row>
    <row r="373" spans="2:7">
      <c r="B373"/>
      <c r="G373"/>
    </row>
    <row r="374" spans="2:7">
      <c r="B374"/>
      <c r="G374"/>
    </row>
    <row r="375" spans="2:7">
      <c r="B375"/>
      <c r="G375"/>
    </row>
    <row r="376" spans="2:7">
      <c r="B376"/>
      <c r="G376"/>
    </row>
    <row r="377" spans="2:7">
      <c r="B377"/>
      <c r="G377"/>
    </row>
    <row r="378" spans="2:7">
      <c r="B378"/>
      <c r="G378"/>
    </row>
    <row r="379" spans="2:7">
      <c r="B379"/>
      <c r="G379"/>
    </row>
    <row r="380" spans="2:7">
      <c r="B380"/>
      <c r="G380"/>
    </row>
    <row r="381" spans="2:7">
      <c r="B381"/>
      <c r="G381"/>
    </row>
    <row r="382" spans="2:7">
      <c r="B382"/>
      <c r="G382"/>
    </row>
    <row r="383" spans="2:7">
      <c r="B383"/>
      <c r="G383"/>
    </row>
    <row r="384" spans="2:7">
      <c r="B384"/>
      <c r="G384"/>
    </row>
    <row r="385" spans="2:7">
      <c r="B385"/>
      <c r="G385"/>
    </row>
    <row r="386" spans="2:7">
      <c r="B386"/>
      <c r="G386"/>
    </row>
    <row r="387" spans="2:7">
      <c r="B387"/>
      <c r="G387"/>
    </row>
    <row r="388" spans="2:7">
      <c r="B388"/>
      <c r="G388"/>
    </row>
    <row r="389" spans="2:7">
      <c r="B389"/>
      <c r="G389"/>
    </row>
    <row r="390" spans="2:7">
      <c r="B390"/>
      <c r="G390"/>
    </row>
    <row r="391" spans="2:7">
      <c r="B391"/>
      <c r="G391"/>
    </row>
    <row r="392" spans="2:7">
      <c r="B392"/>
      <c r="G392"/>
    </row>
    <row r="393" spans="2:7">
      <c r="B393"/>
      <c r="G393"/>
    </row>
    <row r="394" spans="2:7">
      <c r="B394"/>
      <c r="G394"/>
    </row>
    <row r="395" spans="2:7">
      <c r="B395"/>
      <c r="G395"/>
    </row>
    <row r="396" spans="2:7">
      <c r="B396"/>
      <c r="G396"/>
    </row>
    <row r="397" spans="2:7">
      <c r="B397"/>
      <c r="G397"/>
    </row>
    <row r="398" spans="2:7">
      <c r="B398"/>
      <c r="G398"/>
    </row>
    <row r="399" spans="2:7">
      <c r="B399"/>
      <c r="G399"/>
    </row>
    <row r="400" spans="2:7">
      <c r="B400"/>
      <c r="G400"/>
    </row>
    <row r="401" spans="2:7">
      <c r="B401"/>
      <c r="G401"/>
    </row>
    <row r="402" spans="2:7">
      <c r="B402"/>
      <c r="G402"/>
    </row>
    <row r="403" spans="2:7">
      <c r="B403"/>
      <c r="G403"/>
    </row>
    <row r="404" spans="2:7">
      <c r="B404"/>
      <c r="G404"/>
    </row>
    <row r="405" spans="2:7">
      <c r="B405"/>
      <c r="G405"/>
    </row>
    <row r="406" spans="2:7">
      <c r="B406"/>
      <c r="G406"/>
    </row>
    <row r="407" spans="2:7">
      <c r="B407"/>
      <c r="G407"/>
    </row>
    <row r="408" spans="2:7">
      <c r="B408"/>
      <c r="G408"/>
    </row>
    <row r="409" spans="2:7">
      <c r="B409"/>
      <c r="G409"/>
    </row>
    <row r="410" spans="2:7">
      <c r="B410"/>
      <c r="G410"/>
    </row>
    <row r="411" spans="2:7">
      <c r="B411"/>
      <c r="G411"/>
    </row>
    <row r="412" spans="2:7">
      <c r="B412"/>
      <c r="G412"/>
    </row>
    <row r="413" spans="2:7">
      <c r="B413"/>
      <c r="G413"/>
    </row>
    <row r="414" spans="2:7">
      <c r="B414"/>
      <c r="G414"/>
    </row>
    <row r="415" spans="2:7">
      <c r="B415"/>
      <c r="G415"/>
    </row>
    <row r="416" spans="2:7">
      <c r="B416"/>
      <c r="G416"/>
    </row>
    <row r="417" spans="2:7">
      <c r="B417"/>
      <c r="G417"/>
    </row>
    <row r="418" spans="2:7">
      <c r="B418"/>
      <c r="G418"/>
    </row>
    <row r="419" spans="2:7">
      <c r="B419"/>
      <c r="G419"/>
    </row>
    <row r="420" spans="2:7">
      <c r="B420"/>
      <c r="G420"/>
    </row>
    <row r="421" spans="2:7">
      <c r="B421"/>
      <c r="G421"/>
    </row>
    <row r="422" spans="2:7">
      <c r="B422"/>
      <c r="G422"/>
    </row>
    <row r="423" spans="2:7">
      <c r="B423"/>
      <c r="G423"/>
    </row>
    <row r="424" spans="2:7">
      <c r="B424"/>
      <c r="G424"/>
    </row>
    <row r="425" spans="2:7">
      <c r="B425"/>
      <c r="G425"/>
    </row>
    <row r="426" spans="2:7">
      <c r="B426"/>
      <c r="G426"/>
    </row>
    <row r="427" spans="2:7">
      <c r="B427"/>
      <c r="G427"/>
    </row>
    <row r="428" spans="2:7">
      <c r="B428"/>
      <c r="G428"/>
    </row>
    <row r="429" spans="2:7">
      <c r="B429"/>
      <c r="G429"/>
    </row>
    <row r="430" spans="2:7">
      <c r="B430"/>
      <c r="G430"/>
    </row>
    <row r="431" spans="2:7">
      <c r="B431"/>
      <c r="G431"/>
    </row>
    <row r="432" spans="2:7">
      <c r="B432"/>
      <c r="G432"/>
    </row>
    <row r="433" spans="2:7">
      <c r="B433"/>
      <c r="G433"/>
    </row>
    <row r="434" spans="2:7">
      <c r="B434"/>
      <c r="G434"/>
    </row>
    <row r="435" spans="2:7">
      <c r="B435"/>
      <c r="G435"/>
    </row>
    <row r="436" spans="2:7">
      <c r="B436"/>
      <c r="G436"/>
    </row>
    <row r="437" spans="2:7">
      <c r="B437"/>
      <c r="G437"/>
    </row>
    <row r="438" spans="2:7">
      <c r="B438"/>
      <c r="G438"/>
    </row>
    <row r="439" spans="2:7">
      <c r="B439"/>
      <c r="G439"/>
    </row>
    <row r="440" spans="2:7">
      <c r="B440"/>
      <c r="G440"/>
    </row>
    <row r="441" spans="2:7">
      <c r="B441"/>
      <c r="G441"/>
    </row>
    <row r="442" spans="2:7">
      <c r="B442"/>
      <c r="G442"/>
    </row>
    <row r="443" spans="2:7">
      <c r="B443"/>
      <c r="G443"/>
    </row>
    <row r="444" spans="2:7">
      <c r="B444"/>
      <c r="G444"/>
    </row>
    <row r="445" spans="2:7">
      <c r="B445"/>
      <c r="G445"/>
    </row>
    <row r="446" spans="2:7">
      <c r="B446"/>
      <c r="G446"/>
    </row>
    <row r="447" spans="2:7">
      <c r="B447"/>
      <c r="G447"/>
    </row>
    <row r="448" spans="2:7">
      <c r="B448"/>
      <c r="G448"/>
    </row>
    <row r="449" spans="2:7">
      <c r="B449"/>
      <c r="G449"/>
    </row>
    <row r="450" spans="2:7">
      <c r="B450"/>
      <c r="G450"/>
    </row>
    <row r="451" spans="2:7">
      <c r="B451"/>
      <c r="G451"/>
    </row>
    <row r="452" spans="2:7">
      <c r="B452"/>
      <c r="G452"/>
    </row>
    <row r="453" spans="2:7">
      <c r="B453"/>
      <c r="G453"/>
    </row>
    <row r="454" spans="2:7">
      <c r="B454"/>
      <c r="G454"/>
    </row>
    <row r="455" spans="2:7">
      <c r="B455"/>
      <c r="G455"/>
    </row>
    <row r="456" spans="2:7">
      <c r="B456"/>
      <c r="G456"/>
    </row>
    <row r="457" spans="2:7">
      <c r="B457"/>
      <c r="G457"/>
    </row>
    <row r="458" spans="2:7">
      <c r="B458"/>
      <c r="G458"/>
    </row>
    <row r="459" spans="2:7">
      <c r="B459"/>
      <c r="G459"/>
    </row>
    <row r="460" spans="2:7">
      <c r="B460"/>
      <c r="G460"/>
    </row>
    <row r="461" spans="2:7">
      <c r="B461"/>
      <c r="G461"/>
    </row>
    <row r="462" spans="2:7">
      <c r="B462"/>
      <c r="G462"/>
    </row>
    <row r="463" spans="2:7">
      <c r="B463"/>
      <c r="G463"/>
    </row>
    <row r="464" spans="2:7">
      <c r="B464"/>
      <c r="G464"/>
    </row>
    <row r="465" spans="2:7">
      <c r="B465"/>
      <c r="G465"/>
    </row>
    <row r="466" spans="2:7">
      <c r="B466"/>
      <c r="G466"/>
    </row>
    <row r="467" spans="2:7">
      <c r="B467"/>
      <c r="G467"/>
    </row>
    <row r="468" spans="2:7">
      <c r="B468"/>
      <c r="G468"/>
    </row>
    <row r="469" spans="2:7">
      <c r="B469"/>
      <c r="G469"/>
    </row>
    <row r="470" spans="2:7">
      <c r="B470"/>
      <c r="G470"/>
    </row>
    <row r="471" spans="2:7">
      <c r="B471"/>
      <c r="G471"/>
    </row>
    <row r="472" spans="2:7">
      <c r="B472"/>
      <c r="G472"/>
    </row>
    <row r="473" spans="2:7">
      <c r="B473"/>
      <c r="G473"/>
    </row>
    <row r="474" spans="2:7">
      <c r="B474"/>
      <c r="G474"/>
    </row>
    <row r="475" spans="2:7">
      <c r="B475"/>
      <c r="G475"/>
    </row>
    <row r="476" spans="2:7">
      <c r="B476"/>
      <c r="G476"/>
    </row>
    <row r="477" spans="2:7">
      <c r="B477"/>
      <c r="G477"/>
    </row>
    <row r="478" spans="2:7">
      <c r="B478"/>
      <c r="G478"/>
    </row>
    <row r="479" spans="2:7">
      <c r="B479"/>
      <c r="G479"/>
    </row>
    <row r="480" spans="2:7">
      <c r="B480"/>
      <c r="G480"/>
    </row>
    <row r="481" spans="2:7">
      <c r="B481"/>
      <c r="G481"/>
    </row>
    <row r="482" spans="2:7">
      <c r="B482"/>
      <c r="G482"/>
    </row>
    <row r="483" spans="2:7">
      <c r="B483"/>
      <c r="G483"/>
    </row>
    <row r="484" spans="2:7">
      <c r="B484"/>
      <c r="G484"/>
    </row>
    <row r="485" spans="2:7">
      <c r="B485"/>
      <c r="G485"/>
    </row>
    <row r="486" spans="2:7">
      <c r="B486"/>
      <c r="G486"/>
    </row>
    <row r="487" spans="2:7">
      <c r="B487"/>
      <c r="G487"/>
    </row>
    <row r="488" spans="2:7">
      <c r="B488"/>
      <c r="G488"/>
    </row>
    <row r="489" spans="2:7">
      <c r="B489"/>
      <c r="G489"/>
    </row>
    <row r="490" spans="2:7">
      <c r="B490"/>
      <c r="G490"/>
    </row>
    <row r="491" spans="2:7">
      <c r="B491"/>
      <c r="G491"/>
    </row>
    <row r="492" spans="2:7">
      <c r="B492"/>
      <c r="G492"/>
    </row>
    <row r="493" spans="2:7">
      <c r="B493"/>
      <c r="G493"/>
    </row>
    <row r="494" spans="2:7">
      <c r="B494"/>
      <c r="G494"/>
    </row>
    <row r="495" spans="2:7">
      <c r="B495"/>
      <c r="G495"/>
    </row>
    <row r="496" spans="2:7">
      <c r="B496"/>
      <c r="G496"/>
    </row>
    <row r="497" spans="2:7">
      <c r="B497"/>
      <c r="G497"/>
    </row>
    <row r="498" spans="2:7">
      <c r="B498"/>
      <c r="G498"/>
    </row>
    <row r="499" spans="2:7">
      <c r="B499"/>
      <c r="G499"/>
    </row>
    <row r="500" spans="2:7">
      <c r="B500"/>
      <c r="G500"/>
    </row>
    <row r="501" spans="2:7">
      <c r="B501"/>
      <c r="G501"/>
    </row>
    <row r="502" spans="2:7">
      <c r="B502"/>
      <c r="G502"/>
    </row>
    <row r="503" spans="2:7">
      <c r="B503"/>
      <c r="G503"/>
    </row>
    <row r="504" spans="2:7">
      <c r="B504"/>
      <c r="G504"/>
    </row>
    <row r="505" spans="2:7">
      <c r="B505"/>
      <c r="G505"/>
    </row>
    <row r="506" spans="2:7">
      <c r="B506"/>
      <c r="G506"/>
    </row>
    <row r="507" spans="2:7">
      <c r="B507"/>
      <c r="G507"/>
    </row>
    <row r="508" spans="2:7">
      <c r="B508"/>
      <c r="G508"/>
    </row>
    <row r="509" spans="2:7">
      <c r="B509"/>
      <c r="G509"/>
    </row>
    <row r="510" spans="2:7">
      <c r="B510"/>
      <c r="G510"/>
    </row>
    <row r="511" spans="2:7">
      <c r="B511"/>
      <c r="G511"/>
    </row>
    <row r="512" spans="2:7">
      <c r="B512"/>
      <c r="G512"/>
    </row>
    <row r="513" spans="2:7">
      <c r="B513"/>
      <c r="G513"/>
    </row>
    <row r="514" spans="2:7">
      <c r="B514"/>
      <c r="G514"/>
    </row>
    <row r="515" spans="2:7">
      <c r="B515"/>
      <c r="G515"/>
    </row>
    <row r="516" spans="2:7">
      <c r="B516"/>
      <c r="G516"/>
    </row>
    <row r="517" spans="2:7">
      <c r="B517"/>
      <c r="G517"/>
    </row>
    <row r="518" spans="2:7">
      <c r="B518"/>
      <c r="G518"/>
    </row>
    <row r="519" spans="2:7">
      <c r="B519"/>
      <c r="G519"/>
    </row>
    <row r="520" spans="2:7">
      <c r="B520"/>
      <c r="G520"/>
    </row>
    <row r="521" spans="2:7">
      <c r="B521"/>
      <c r="G521"/>
    </row>
    <row r="522" spans="2:7">
      <c r="B522"/>
      <c r="G522"/>
    </row>
    <row r="523" spans="2:7">
      <c r="B523"/>
      <c r="G523"/>
    </row>
    <row r="524" spans="2:7">
      <c r="B524"/>
      <c r="G524"/>
    </row>
    <row r="525" spans="2:7">
      <c r="B525"/>
      <c r="G525"/>
    </row>
    <row r="526" spans="2:7">
      <c r="B526"/>
      <c r="G526"/>
    </row>
    <row r="527" spans="2:7">
      <c r="B527"/>
      <c r="G527"/>
    </row>
    <row r="528" spans="2:7">
      <c r="B528"/>
      <c r="G528"/>
    </row>
    <row r="529" spans="2:7">
      <c r="B529"/>
      <c r="G529"/>
    </row>
    <row r="530" spans="2:7">
      <c r="B530"/>
      <c r="G530"/>
    </row>
    <row r="531" spans="2:7">
      <c r="B531"/>
      <c r="G531"/>
    </row>
    <row r="532" spans="2:7">
      <c r="B532"/>
      <c r="G532"/>
    </row>
    <row r="533" spans="2:7">
      <c r="B533"/>
      <c r="G533"/>
    </row>
    <row r="534" spans="2:7">
      <c r="B534"/>
      <c r="G534"/>
    </row>
    <row r="535" spans="2:7">
      <c r="B535"/>
      <c r="G535"/>
    </row>
    <row r="536" spans="2:7">
      <c r="B536"/>
      <c r="G536"/>
    </row>
    <row r="537" spans="2:7">
      <c r="B537"/>
      <c r="G537"/>
    </row>
    <row r="538" spans="2:7">
      <c r="B538"/>
      <c r="G538"/>
    </row>
    <row r="539" spans="2:7">
      <c r="B539"/>
      <c r="G539"/>
    </row>
    <row r="540" spans="2:7">
      <c r="B540"/>
      <c r="G540"/>
    </row>
    <row r="541" spans="2:7">
      <c r="B541"/>
      <c r="G541"/>
    </row>
    <row r="542" spans="2:7">
      <c r="B542"/>
      <c r="G542"/>
    </row>
    <row r="543" spans="2:7">
      <c r="B543"/>
      <c r="G543"/>
    </row>
    <row r="544" spans="2:7">
      <c r="B544"/>
      <c r="G544"/>
    </row>
    <row r="545" spans="2:7">
      <c r="B545"/>
      <c r="G545"/>
    </row>
    <row r="546" spans="2:7">
      <c r="B546"/>
      <c r="G546"/>
    </row>
    <row r="547" spans="2:7">
      <c r="B547"/>
      <c r="G547"/>
    </row>
    <row r="548" spans="2:7">
      <c r="B548"/>
      <c r="G548"/>
    </row>
    <row r="549" spans="2:7">
      <c r="B549"/>
      <c r="G549"/>
    </row>
    <row r="550" spans="2:7">
      <c r="B550"/>
      <c r="G550"/>
    </row>
    <row r="551" spans="2:7">
      <c r="B551"/>
      <c r="G551"/>
    </row>
    <row r="552" spans="2:7">
      <c r="B552"/>
      <c r="G552"/>
    </row>
    <row r="553" spans="2:7">
      <c r="B553"/>
      <c r="G553"/>
    </row>
    <row r="554" spans="2:7">
      <c r="B554"/>
      <c r="G554"/>
    </row>
    <row r="555" spans="2:7">
      <c r="B555"/>
      <c r="G555"/>
    </row>
    <row r="556" spans="2:7">
      <c r="B556"/>
      <c r="G556"/>
    </row>
    <row r="557" spans="2:7">
      <c r="B557"/>
      <c r="G557"/>
    </row>
    <row r="558" spans="2:7">
      <c r="B558"/>
      <c r="G558"/>
    </row>
    <row r="559" spans="2:7">
      <c r="B559"/>
      <c r="G559"/>
    </row>
    <row r="560" spans="2:7">
      <c r="B560"/>
      <c r="G560"/>
    </row>
    <row r="561" spans="2:7">
      <c r="B561"/>
      <c r="G561"/>
    </row>
    <row r="562" spans="2:7">
      <c r="B562"/>
      <c r="G562"/>
    </row>
    <row r="563" spans="2:7">
      <c r="B563"/>
      <c r="G563"/>
    </row>
    <row r="564" spans="2:7">
      <c r="B564"/>
      <c r="G564"/>
    </row>
    <row r="565" spans="2:7">
      <c r="G565"/>
    </row>
    <row r="566" spans="2:7">
      <c r="G566"/>
    </row>
    <row r="567" spans="2:7">
      <c r="G567"/>
    </row>
    <row r="568" spans="2:7">
      <c r="G568"/>
    </row>
    <row r="569" spans="2:7">
      <c r="G569"/>
    </row>
    <row r="570" spans="2:7">
      <c r="G570"/>
    </row>
    <row r="571" spans="2:7">
      <c r="G571"/>
    </row>
    <row r="572" spans="2:7">
      <c r="G572"/>
    </row>
    <row r="573" spans="2:7">
      <c r="G573"/>
    </row>
    <row r="574" spans="2:7">
      <c r="G574"/>
    </row>
    <row r="575" spans="2:7">
      <c r="G575"/>
    </row>
    <row r="576" spans="2:7">
      <c r="G576"/>
    </row>
    <row r="577" spans="7:7">
      <c r="G577"/>
    </row>
    <row r="578" spans="7:7">
      <c r="G578"/>
    </row>
    <row r="579" spans="7:7">
      <c r="G579"/>
    </row>
    <row r="580" spans="7:7">
      <c r="G580"/>
    </row>
    <row r="581" spans="7:7">
      <c r="G581"/>
    </row>
    <row r="582" spans="7:7">
      <c r="G582"/>
    </row>
    <row r="583" spans="7:7">
      <c r="G583"/>
    </row>
    <row r="584" spans="7:7">
      <c r="G584"/>
    </row>
    <row r="585" spans="7:7">
      <c r="G585"/>
    </row>
    <row r="586" spans="7:7">
      <c r="G586"/>
    </row>
    <row r="587" spans="7:7">
      <c r="G587"/>
    </row>
    <row r="588" spans="7:7">
      <c r="G588"/>
    </row>
    <row r="589" spans="7:7">
      <c r="G589"/>
    </row>
    <row r="590" spans="7:7">
      <c r="G590"/>
    </row>
    <row r="591" spans="7:7">
      <c r="G591"/>
    </row>
    <row r="592" spans="7:7">
      <c r="G592"/>
    </row>
    <row r="593" spans="7:7">
      <c r="G593"/>
    </row>
    <row r="594" spans="7:7">
      <c r="G594"/>
    </row>
    <row r="595" spans="7:7">
      <c r="G595"/>
    </row>
    <row r="596" spans="7:7">
      <c r="G596"/>
    </row>
    <row r="597" spans="7:7">
      <c r="G597"/>
    </row>
    <row r="598" spans="7:7">
      <c r="G598"/>
    </row>
    <row r="599" spans="7:7">
      <c r="G599"/>
    </row>
    <row r="600" spans="7:7">
      <c r="G600"/>
    </row>
    <row r="601" spans="7:7">
      <c r="G601"/>
    </row>
    <row r="602" spans="7:7">
      <c r="G602"/>
    </row>
    <row r="603" spans="7:7">
      <c r="G603"/>
    </row>
    <row r="604" spans="7:7">
      <c r="G604"/>
    </row>
    <row r="605" spans="7:7">
      <c r="G605"/>
    </row>
    <row r="606" spans="7:7">
      <c r="G606"/>
    </row>
    <row r="607" spans="7:7">
      <c r="G607"/>
    </row>
    <row r="608" spans="7:7">
      <c r="G608"/>
    </row>
    <row r="609" spans="7:7">
      <c r="G609"/>
    </row>
    <row r="610" spans="7:7">
      <c r="G610"/>
    </row>
    <row r="611" spans="7:7">
      <c r="G611"/>
    </row>
    <row r="612" spans="7:7">
      <c r="G612"/>
    </row>
    <row r="613" spans="7:7">
      <c r="G613"/>
    </row>
    <row r="614" spans="7:7">
      <c r="G614"/>
    </row>
    <row r="615" spans="7:7">
      <c r="G615"/>
    </row>
    <row r="616" spans="7:7">
      <c r="G616"/>
    </row>
    <row r="617" spans="7:7">
      <c r="G617"/>
    </row>
    <row r="618" spans="7:7">
      <c r="G618"/>
    </row>
    <row r="619" spans="7:7">
      <c r="G619"/>
    </row>
    <row r="620" spans="7:7">
      <c r="G620"/>
    </row>
    <row r="621" spans="7:7">
      <c r="G621"/>
    </row>
    <row r="622" spans="7:7">
      <c r="G622"/>
    </row>
    <row r="623" spans="7:7">
      <c r="G623"/>
    </row>
    <row r="624" spans="7:7">
      <c r="G624"/>
    </row>
    <row r="625" spans="7:7">
      <c r="G625"/>
    </row>
    <row r="626" spans="7:7">
      <c r="G626"/>
    </row>
    <row r="627" spans="7:7">
      <c r="G627"/>
    </row>
    <row r="628" spans="7:7">
      <c r="G628"/>
    </row>
    <row r="629" spans="7:7">
      <c r="G629"/>
    </row>
    <row r="630" spans="7:7">
      <c r="G630"/>
    </row>
    <row r="631" spans="7:7">
      <c r="G631"/>
    </row>
    <row r="632" spans="7:7">
      <c r="G632"/>
    </row>
    <row r="633" spans="7:7">
      <c r="G633"/>
    </row>
    <row r="634" spans="7:7">
      <c r="G634"/>
    </row>
    <row r="635" spans="7:7">
      <c r="G635"/>
    </row>
    <row r="636" spans="7:7">
      <c r="G636"/>
    </row>
    <row r="637" spans="7:7">
      <c r="G637"/>
    </row>
    <row r="638" spans="7:7">
      <c r="G638"/>
    </row>
    <row r="639" spans="7:7">
      <c r="G639"/>
    </row>
    <row r="640" spans="7:7">
      <c r="G640"/>
    </row>
    <row r="641" spans="7:7">
      <c r="G641"/>
    </row>
    <row r="642" spans="7:7">
      <c r="G642"/>
    </row>
    <row r="643" spans="7:7">
      <c r="G643"/>
    </row>
    <row r="644" spans="7:7">
      <c r="G644"/>
    </row>
    <row r="645" spans="7:7">
      <c r="G645"/>
    </row>
    <row r="646" spans="7:7">
      <c r="G646"/>
    </row>
    <row r="647" spans="7:7">
      <c r="G647"/>
    </row>
    <row r="648" spans="7:7">
      <c r="G648"/>
    </row>
    <row r="649" spans="7:7">
      <c r="G649"/>
    </row>
    <row r="650" spans="7:7">
      <c r="G650"/>
    </row>
    <row r="651" spans="7:7">
      <c r="G651"/>
    </row>
    <row r="652" spans="7:7">
      <c r="G652"/>
    </row>
    <row r="653" spans="7:7">
      <c r="G653"/>
    </row>
    <row r="654" spans="7:7">
      <c r="G654"/>
    </row>
    <row r="655" spans="7:7">
      <c r="G655"/>
    </row>
    <row r="656" spans="7:7">
      <c r="G656"/>
    </row>
    <row r="657" spans="7:7">
      <c r="G657"/>
    </row>
    <row r="658" spans="7:7">
      <c r="G658"/>
    </row>
    <row r="659" spans="7:7">
      <c r="G659"/>
    </row>
    <row r="660" spans="7:7">
      <c r="G660"/>
    </row>
    <row r="661" spans="7:7">
      <c r="G661"/>
    </row>
    <row r="662" spans="7:7">
      <c r="G662"/>
    </row>
    <row r="663" spans="7:7">
      <c r="G663"/>
    </row>
    <row r="664" spans="7:7">
      <c r="G664"/>
    </row>
    <row r="665" spans="7:7">
      <c r="G665"/>
    </row>
    <row r="666" spans="7:7">
      <c r="G666"/>
    </row>
    <row r="667" spans="7:7">
      <c r="G667"/>
    </row>
    <row r="668" spans="7:7">
      <c r="G668"/>
    </row>
    <row r="669" spans="7:7">
      <c r="G669"/>
    </row>
    <row r="670" spans="7:7">
      <c r="G670"/>
    </row>
    <row r="671" spans="7:7">
      <c r="G671"/>
    </row>
    <row r="672" spans="7:7">
      <c r="G672"/>
    </row>
    <row r="673" spans="7:7">
      <c r="G673"/>
    </row>
    <row r="674" spans="7:7">
      <c r="G674"/>
    </row>
    <row r="675" spans="7:7">
      <c r="G675"/>
    </row>
    <row r="676" spans="7:7">
      <c r="G676"/>
    </row>
    <row r="677" spans="7:7">
      <c r="G677"/>
    </row>
    <row r="678" spans="7:7">
      <c r="G678"/>
    </row>
    <row r="679" spans="7:7">
      <c r="G679"/>
    </row>
    <row r="680" spans="7:7">
      <c r="G680"/>
    </row>
    <row r="681" spans="7:7">
      <c r="G681"/>
    </row>
    <row r="682" spans="7:7">
      <c r="G682"/>
    </row>
    <row r="683" spans="7:7">
      <c r="G683"/>
    </row>
    <row r="684" spans="7:7">
      <c r="G684"/>
    </row>
    <row r="685" spans="7:7">
      <c r="G685"/>
    </row>
    <row r="686" spans="7:7">
      <c r="G686"/>
    </row>
    <row r="687" spans="7:7">
      <c r="G687"/>
    </row>
    <row r="688" spans="7:7">
      <c r="G688"/>
    </row>
    <row r="689" spans="7:7">
      <c r="G689"/>
    </row>
    <row r="690" spans="7:7">
      <c r="G690"/>
    </row>
    <row r="691" spans="7:7">
      <c r="G691"/>
    </row>
    <row r="692" spans="7:7">
      <c r="G692"/>
    </row>
    <row r="693" spans="7:7">
      <c r="G693"/>
    </row>
    <row r="694" spans="7:7">
      <c r="G694"/>
    </row>
    <row r="695" spans="7:7">
      <c r="G695"/>
    </row>
    <row r="696" spans="7:7">
      <c r="G696"/>
    </row>
    <row r="697" spans="7:7">
      <c r="G697"/>
    </row>
    <row r="698" spans="7:7">
      <c r="G698"/>
    </row>
    <row r="699" spans="7:7">
      <c r="G699"/>
    </row>
    <row r="700" spans="7:7">
      <c r="G700"/>
    </row>
    <row r="701" spans="7:7">
      <c r="G701"/>
    </row>
    <row r="702" spans="7:7">
      <c r="G702"/>
    </row>
    <row r="703" spans="7:7">
      <c r="G703"/>
    </row>
    <row r="704" spans="7:7">
      <c r="G704"/>
    </row>
    <row r="705" spans="7:7">
      <c r="G705"/>
    </row>
    <row r="706" spans="7:7">
      <c r="G706"/>
    </row>
    <row r="707" spans="7:7">
      <c r="G707"/>
    </row>
    <row r="708" spans="7:7">
      <c r="G708"/>
    </row>
    <row r="709" spans="7:7">
      <c r="G709"/>
    </row>
    <row r="710" spans="7:7">
      <c r="G710"/>
    </row>
    <row r="711" spans="7:7">
      <c r="G711"/>
    </row>
    <row r="712" spans="7:7">
      <c r="G712"/>
    </row>
    <row r="713" spans="7:7">
      <c r="G713"/>
    </row>
    <row r="714" spans="7:7">
      <c r="G714"/>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tabColor theme="8" tint="0.59999389629810485"/>
  </sheetPr>
  <dimension ref="B1:K713"/>
  <sheetViews>
    <sheetView showGridLines="0" zoomScaleNormal="100" workbookViewId="0">
      <selection activeCell="D20" sqref="D20"/>
    </sheetView>
  </sheetViews>
  <sheetFormatPr defaultColWidth="9.28515625" defaultRowHeight="15" outlineLevelRow="1"/>
  <cols>
    <col min="1" max="1" width="3" style="140" customWidth="1"/>
    <col min="2" max="2" width="34.7109375" style="140" bestFit="1" customWidth="1"/>
    <col min="3" max="3" width="10" style="140" bestFit="1" customWidth="1"/>
    <col min="4" max="4" width="20.5703125" style="140" bestFit="1" customWidth="1"/>
    <col min="5" max="5" width="4.7109375" style="140" bestFit="1" customWidth="1"/>
    <col min="6" max="6" width="18.28515625" style="140" bestFit="1" customWidth="1"/>
    <col min="7" max="7" width="15.28515625" style="140" bestFit="1" customWidth="1"/>
    <col min="8" max="8" width="15.42578125" style="140" bestFit="1" customWidth="1"/>
    <col min="9" max="10" width="14.28515625" style="140" bestFit="1" customWidth="1"/>
    <col min="11" max="16384" width="9.28515625" style="140"/>
  </cols>
  <sheetData>
    <row r="1" spans="2:10">
      <c r="B1" s="169" t="s">
        <v>0</v>
      </c>
    </row>
    <row r="2" spans="2:10">
      <c r="C2" s="170"/>
      <c r="D2" s="170"/>
    </row>
    <row r="3" spans="2:10" ht="20.25" customHeight="1">
      <c r="B3" s="160" t="s">
        <v>1</v>
      </c>
      <c r="C3" s="161" t="s">
        <v>2</v>
      </c>
      <c r="D3" s="162" t="s">
        <v>34</v>
      </c>
      <c r="F3" s="162" t="s">
        <v>4</v>
      </c>
      <c r="G3" s="162" t="s">
        <v>5</v>
      </c>
      <c r="H3" s="162" t="s">
        <v>6</v>
      </c>
      <c r="I3" s="162" t="s">
        <v>7</v>
      </c>
    </row>
    <row r="4" spans="2:10" ht="25.5" customHeight="1" thickBot="1">
      <c r="B4" s="163" t="s">
        <v>8</v>
      </c>
      <c r="C4" s="164">
        <f>COUNTIFS('Consolidado Credores'!$C:$C,"Sim")</f>
        <v>292</v>
      </c>
      <c r="D4" s="165">
        <f ca="1">SUMIFS('Consolidado Credores'!$R:$R,'Consolidado Credores'!$C:$C,"Sim")</f>
        <v>7750221433.7306852</v>
      </c>
      <c r="F4" s="165">
        <f ca="1">SUMIFS('Consolidado Credores'!$R:$R,'Consolidado Credores'!$G:$G,F$3,'Consolidado Credores'!$C:$C,"Sim")</f>
        <v>7376410079.8941841</v>
      </c>
      <c r="G4" s="165">
        <f ca="1">SUMIFS('Consolidado Credores'!$R:$R,'Consolidado Credores'!$G:$G,G$3,'Consolidado Credores'!$C:$C,"Sim")</f>
        <v>317801048.89649993</v>
      </c>
      <c r="H4" s="165">
        <f ca="1">SUMIFS('Consolidado Credores'!$R:$R,'Consolidado Credores'!$G:$G,H$3,'Consolidado Credores'!$C:$C,"Sim")</f>
        <v>56010304.939999998</v>
      </c>
      <c r="I4" s="165">
        <f ca="1">SUMIFS('Consolidado Credores'!$R:$R,'Consolidado Credores'!$G:$G,I$3,'Consolidado Credores'!$C:$C,"Sim")</f>
        <v>0</v>
      </c>
    </row>
    <row r="5" spans="2:10" ht="15.75" hidden="1" outlineLevel="1" thickTop="1">
      <c r="B5" s="166" t="s">
        <v>9</v>
      </c>
      <c r="C5" s="167">
        <f ca="1">COUNTIFS('Consolidado Credores'!$R:$R,"&gt;="&amp;0,'Consolidado Credores'!$C:$C,"Sim")</f>
        <v>292</v>
      </c>
      <c r="D5" s="168">
        <f ca="1">SUMIF('Consolidado Credores'!$R$3:$R$332,"&gt;"&amp;0,'Consolidado Credores'!$R$3:$R$332)</f>
        <v>7810951093.4806843</v>
      </c>
      <c r="F5" s="168">
        <f ca="1">SUMIFS('Consolidado Credores'!$R$3:$R$332,'Consolidado Credores'!$R$3:$R$332,"&gt;"&amp;0,'Consolidado Credores'!$G$3:$G$332,F$3)</f>
        <v>7377137582.9441833</v>
      </c>
      <c r="G5" s="168">
        <f ca="1">SUMIFS('Consolidado Credores'!$R$3:$R$332,'Consolidado Credores'!$R$3:$R$332,"&gt;"&amp;0,'Consolidado Credores'!$G$3:$G$332,G$3)</f>
        <v>377781660.17649984</v>
      </c>
      <c r="H5" s="168">
        <f ca="1">SUMIFS('Consolidado Credores'!$R$3:$R$332,'Consolidado Credores'!$R$3:$R$332,"&gt;"&amp;0,'Consolidado Credores'!$G$3:$G$332,H$3)</f>
        <v>56031043.68</v>
      </c>
      <c r="I5" s="168">
        <f ca="1">SUMIFS('Consolidado Credores'!$R$3:$R$332,'Consolidado Credores'!$R$3:$R$332,"&gt;"&amp;0,'Consolidado Credores'!$G$3:$G$332,I$3)</f>
        <v>806.67999999999768</v>
      </c>
    </row>
    <row r="6" spans="2:10" ht="15.75" collapsed="1" thickTop="1"/>
    <row r="7" spans="2:10">
      <c r="D7" s="193"/>
    </row>
    <row r="8" spans="2:10">
      <c r="B8" s="169" t="s">
        <v>35</v>
      </c>
      <c r="E8" s="186">
        <f ca="1">1-SUM(E10:E15)</f>
        <v>7.7749379074574243E-3</v>
      </c>
    </row>
    <row r="9" spans="2:10" ht="20.25" customHeight="1">
      <c r="B9" s="160" t="s">
        <v>10</v>
      </c>
      <c r="C9" s="161" t="s">
        <v>2</v>
      </c>
      <c r="D9" s="162" t="s">
        <v>34</v>
      </c>
      <c r="E9" s="63" t="s">
        <v>11</v>
      </c>
      <c r="F9" s="162" t="s">
        <v>4</v>
      </c>
      <c r="G9" s="162" t="s">
        <v>5</v>
      </c>
      <c r="H9" s="162" t="s">
        <v>6</v>
      </c>
      <c r="I9" s="162" t="s">
        <v>7</v>
      </c>
      <c r="J9"/>
    </row>
    <row r="10" spans="2:10">
      <c r="B10" s="140" t="s">
        <v>12</v>
      </c>
      <c r="C10" s="63">
        <f ca="1">COUNTIFS('Consolidado Credores'!$K:$K,B10,'Consolidado Credores'!$C:$C,"sim")+COUNTIF('Consolidado Contingências Trab'!$K:$K,"Provável")</f>
        <v>29</v>
      </c>
      <c r="D10" s="170">
        <f ca="1">SUMIFS('Consolidado Credores'!$R:$R,'Consolidado Credores'!$K:$K,B10,'Consolidado Credores'!$C:$C,"sim")</f>
        <v>477292.09365778998</v>
      </c>
      <c r="E10" s="173">
        <f t="shared" ref="E10:E15" ca="1" si="0">D10/$D$5</f>
        <v>6.1105502767282212E-5</v>
      </c>
      <c r="F10" s="170">
        <f ca="1">SUMIFS('Consolidado Credores'!$R:$R,'Consolidado Credores'!$K:$K,$B10,'Consolidado Credores'!$R:$R,"&gt;"&amp;0,'Consolidado Credores'!$G:$G,F$9,'Consolidado Credores'!$C:$C,"Sim")</f>
        <v>159673.30365779001</v>
      </c>
      <c r="G10" s="170">
        <f ca="1">SUMIFS('Consolidado Credores'!$R:$R,'Consolidado Credores'!$K:$K,$B10,'Consolidado Credores'!$R:$R,"&gt;"&amp;0,'Consolidado Credores'!$G:$G,G$9,'Consolidado Credores'!$C:$C,"Sim")</f>
        <v>317618.78999999998</v>
      </c>
      <c r="H10" s="170">
        <f ca="1">SUMIFS('Consolidado Credores'!$R:$R,'Consolidado Credores'!$K:$K,$B10,'Consolidado Credores'!$R:$R,"&gt;"&amp;0,'Consolidado Credores'!$G:$G,H$9,'Consolidado Credores'!$C:$C,"Sim")</f>
        <v>0</v>
      </c>
      <c r="I10" s="170">
        <f ca="1">SUMIFS('Consolidado Credores'!$R:$R,'Consolidado Credores'!$K:$K,$B10,'Consolidado Credores'!$R:$R,"&gt;"&amp;0,'Consolidado Credores'!$G:$G,I$9,'Consolidado Credores'!$C:$C,"Sim")</f>
        <v>0</v>
      </c>
      <c r="J10"/>
    </row>
    <row r="11" spans="2:10">
      <c r="B11" s="140" t="s">
        <v>13</v>
      </c>
      <c r="C11" s="63">
        <f>COUNTIFS('Consolidado Credores'!$K:$K,B11,'Consolidado Credores'!$C:$C,"sim")</f>
        <v>0</v>
      </c>
      <c r="D11" s="170">
        <f>SUMIFS('Consolidado Credores'!$R:$R,'Consolidado Credores'!$K:$K,B11,'Consolidado Credores'!$C:$C,"sim")</f>
        <v>0</v>
      </c>
      <c r="E11" s="173">
        <f t="shared" ca="1" si="0"/>
        <v>0</v>
      </c>
      <c r="F11" s="170">
        <f>SUMIFS('Consolidado Credores'!$R:$R,'Consolidado Credores'!$K:$K,$B11,'Consolidado Credores'!$R:$R,"&gt;"&amp;0,'Consolidado Credores'!$G:$G,F$9,'Consolidado Credores'!$C:$C,"Sim")</f>
        <v>0</v>
      </c>
      <c r="G11" s="170">
        <f>SUMIFS('Consolidado Credores'!$R:$R,'Consolidado Credores'!$K:$K,$B11,'Consolidado Credores'!$R:$R,"&gt;"&amp;0,'Consolidado Credores'!$G:$G,G$9,'Consolidado Credores'!$C:$C,"Sim")</f>
        <v>0</v>
      </c>
      <c r="H11" s="170">
        <f>SUMIFS('Consolidado Credores'!$R:$R,'Consolidado Credores'!$K:$K,$B11,'Consolidado Credores'!$R:$R,"&gt;"&amp;0,'Consolidado Credores'!$G:$G,H$9,'Consolidado Credores'!$C:$C,"Sim")</f>
        <v>0</v>
      </c>
      <c r="I11" s="170">
        <f>SUMIFS('Consolidado Credores'!$R:$R,'Consolidado Credores'!$K:$K,$B11,'Consolidado Credores'!$R:$R,"&gt;"&amp;0,'Consolidado Credores'!$G:$G,I$9,'Consolidado Credores'!$C:$C,"Sim")</f>
        <v>0</v>
      </c>
      <c r="J11"/>
    </row>
    <row r="12" spans="2:10">
      <c r="B12" s="140" t="s">
        <v>14</v>
      </c>
      <c r="C12" s="63">
        <f>COUNTIFS('Consolidado Credores'!$K:$K,B12,'Consolidado Credores'!$C:$C,"sim")</f>
        <v>253</v>
      </c>
      <c r="D12" s="170">
        <f ca="1">SUMIFS('Consolidado Credores'!$R:$R,'Consolidado Credores'!$K:$K,B12,'Consolidado Credores'!$C:$C,"sim")</f>
        <v>7318919814.9796247</v>
      </c>
      <c r="E12" s="173">
        <f t="shared" ca="1" si="0"/>
        <v>0.93700750745812156</v>
      </c>
      <c r="F12" s="170">
        <f ca="1">SUMIFS('Consolidado Credores'!$R:$R,'Consolidado Credores'!$K:$K,$B12,'Consolidado Credores'!$R:$R,"&gt;"&amp;0,'Consolidado Credores'!$G:$G,F$9,'Consolidado Credores'!$C:$C,"Sim")</f>
        <v>7293259077.7461252</v>
      </c>
      <c r="G12" s="170">
        <f ca="1">SUMIFS('Consolidado Credores'!$R:$R,'Consolidado Credores'!$K:$K,$B12,'Consolidado Credores'!$R:$R,"&gt;"&amp;0,'Consolidado Credores'!$G:$G,G$9,'Consolidado Credores'!$C:$C,"Sim")</f>
        <v>25658957.863499999</v>
      </c>
      <c r="H12" s="170">
        <f ca="1">SUMIFS('Consolidado Credores'!$R:$R,'Consolidado Credores'!$K:$K,$B12,'Consolidado Credores'!$R:$R,"&gt;"&amp;0,'Consolidado Credores'!$G:$G,H$9,'Consolidado Credores'!$C:$C,"Sim")</f>
        <v>1779.3700000000001</v>
      </c>
      <c r="I12" s="170">
        <f ca="1">SUMIFS('Consolidado Credores'!$R:$R,'Consolidado Credores'!$K:$K,$B12,'Consolidado Credores'!$R:$R,"&gt;"&amp;0,'Consolidado Credores'!$G:$G,I$9,'Consolidado Credores'!$C:$C,"Sim")</f>
        <v>0</v>
      </c>
      <c r="J12"/>
    </row>
    <row r="13" spans="2:10">
      <c r="B13" s="140" t="s">
        <v>15</v>
      </c>
      <c r="C13" s="63">
        <f>COUNTIFS('Consolidado Credores'!$K:$K,B13,'Consolidado Credores'!$C:$C,"sim")</f>
        <v>13</v>
      </c>
      <c r="D13" s="170">
        <f ca="1">SUMIFS('Consolidado Credores'!$R:$R,'Consolidado Credores'!$K:$K,B13,'Consolidado Credores'!$C:$C,"sim")</f>
        <v>3736925.7074023914</v>
      </c>
      <c r="E13" s="173">
        <f t="shared" ca="1" si="0"/>
        <v>4.7842134237933856E-4</v>
      </c>
      <c r="F13" s="170">
        <f ca="1">SUMIFS('Consolidado Credores'!$R:$R,'Consolidado Credores'!$K:$K,$B13,'Consolidado Credores'!$R:$R,"&gt;"&amp;0,'Consolidado Credores'!$G:$G,F$9,'Consolidado Credores'!$C:$C,"Sim")</f>
        <v>3637222.3644023915</v>
      </c>
      <c r="G13" s="170">
        <f ca="1">SUMIFS('Consolidado Credores'!$R:$R,'Consolidado Credores'!$K:$K,$B13,'Consolidado Credores'!$R:$R,"&gt;"&amp;0,'Consolidado Credores'!$G:$G,G$9,'Consolidado Credores'!$C:$C,"Sim")</f>
        <v>99703.342999999993</v>
      </c>
      <c r="H13" s="170">
        <f ca="1">SUMIFS('Consolidado Credores'!$R:$R,'Consolidado Credores'!$K:$K,$B13,'Consolidado Credores'!$R:$R,"&gt;"&amp;0,'Consolidado Credores'!$G:$G,H$9,'Consolidado Credores'!$C:$C,"Sim")</f>
        <v>0</v>
      </c>
      <c r="I13" s="170">
        <f ca="1">SUMIFS('Consolidado Credores'!$R:$R,'Consolidado Credores'!$K:$K,$B13,'Consolidado Credores'!$R:$R,"&gt;"&amp;0,'Consolidado Credores'!$G:$G,I$9,'Consolidado Credores'!$C:$C,"Sim")</f>
        <v>0</v>
      </c>
      <c r="J13"/>
    </row>
    <row r="14" spans="2:10">
      <c r="B14" s="174" t="s">
        <v>16</v>
      </c>
      <c r="C14" s="175">
        <f>COUNTIFS('Consolidado Credores'!$K:$K,B14,'Consolidado Credores'!$C:$C,"sim")</f>
        <v>23</v>
      </c>
      <c r="D14" s="176">
        <f ca="1">SUMIFS('Consolidado Credores'!$R:$R,'Consolidado Credores'!$K:$K,B14,'Consolidado Credores'!$C:$C,"sim")</f>
        <v>427087400.94999999</v>
      </c>
      <c r="E14" s="173">
        <f t="shared" ca="1" si="0"/>
        <v>5.4678027789274386E-2</v>
      </c>
      <c r="F14" s="176">
        <f ca="1">SUMIFS('Consolidado Credores'!$R:$R,'Consolidado Credores'!$K:$K,$B14,'Consolidado Credores'!$R:$R,"&gt;"&amp;0,'Consolidado Credores'!$G:$G,F$9,'Consolidado Credores'!$C:$C,"Sim")</f>
        <v>79354106.480000004</v>
      </c>
      <c r="G14" s="176">
        <f ca="1">SUMIFS('Consolidado Credores'!$R:$R,'Consolidado Credores'!$K:$K,$B14,'Consolidado Credores'!$R:$R,"&gt;"&amp;0,'Consolidado Credores'!$G:$G,G$9,'Consolidado Credores'!$C:$C,"Sim")</f>
        <v>291724768.89999998</v>
      </c>
      <c r="H14" s="176">
        <f ca="1">SUMIFS('Consolidado Credores'!$R:$R,'Consolidado Credores'!$K:$K,$B14,'Consolidado Credores'!$R:$R,"&gt;"&amp;0,'Consolidado Credores'!$G:$G,H$9,'Consolidado Credores'!$C:$C,"Sim")</f>
        <v>56008525.57</v>
      </c>
      <c r="I14" s="176">
        <f ca="1">SUMIFS('Consolidado Credores'!$R:$R,'Consolidado Credores'!$K:$K,$B14,'Consolidado Credores'!$R:$R,"&gt;"&amp;0,'Consolidado Credores'!$G:$G,I$9,'Consolidado Credores'!$C:$C,"Sim")</f>
        <v>0</v>
      </c>
      <c r="J14"/>
    </row>
    <row r="15" spans="2:10">
      <c r="B15" s="199" t="s">
        <v>18</v>
      </c>
      <c r="C15" s="171">
        <f ca="1">C5-SUM(C10:C14)</f>
        <v>-26</v>
      </c>
      <c r="D15" s="172">
        <f ca="1">D4-SUM(D10:D14)</f>
        <v>0</v>
      </c>
      <c r="E15" s="173">
        <f t="shared" ca="1" si="0"/>
        <v>0</v>
      </c>
      <c r="F15" s="172">
        <f ca="1">F4-SUM(F10:F14)</f>
        <v>0</v>
      </c>
      <c r="G15" s="172">
        <f ca="1">G4-SUM(G10:G14)</f>
        <v>0</v>
      </c>
      <c r="H15" s="172">
        <f ca="1">H4-SUM(H10:H14)</f>
        <v>0</v>
      </c>
      <c r="I15" s="172">
        <f ca="1">I4-SUM(I10:I14)</f>
        <v>0</v>
      </c>
      <c r="J15"/>
    </row>
    <row r="16" spans="2:10">
      <c r="J16"/>
    </row>
    <row r="17" spans="2:11">
      <c r="J17"/>
    </row>
    <row r="18" spans="2:11">
      <c r="B18" s="160" t="s">
        <v>19</v>
      </c>
      <c r="C18" s="179" t="s">
        <v>2</v>
      </c>
      <c r="J18"/>
    </row>
    <row r="19" spans="2:11">
      <c r="B19" s="140" t="s">
        <v>20</v>
      </c>
      <c r="C19" s="63">
        <f ca="1">COUNTIFS('Consolidado Credores'!$F:$F,$B19,'Consolidado Credores'!$R:$R,"&gt;"&amp;0,'Consolidado Credores'!$C:$C,"Sim")</f>
        <v>18</v>
      </c>
      <c r="J19"/>
    </row>
    <row r="20" spans="2:11">
      <c r="B20" s="140" t="s">
        <v>21</v>
      </c>
      <c r="C20" s="63">
        <f ca="1">COUNTIFS('Consolidado Credores'!$F:$F,$B20,'Consolidado Credores'!$R:$R,"&gt;"&amp;0,'Consolidado Credores'!$C:$C,"Sim")</f>
        <v>3</v>
      </c>
      <c r="G20"/>
      <c r="J20"/>
    </row>
    <row r="21" spans="2:11">
      <c r="B21" s="140" t="s">
        <v>22</v>
      </c>
      <c r="C21" s="63">
        <f ca="1">COUNTIFS('Consolidado Credores'!$F:$F,$B21,'Consolidado Credores'!$R:$R,"&gt;"&amp;0,'Consolidado Credores'!$C:$C,"Sim")</f>
        <v>9</v>
      </c>
      <c r="G21"/>
      <c r="J21"/>
    </row>
    <row r="22" spans="2:11">
      <c r="B22" s="140" t="s">
        <v>23</v>
      </c>
      <c r="C22" s="63">
        <f ca="1">COUNTIFS('Consolidado Credores'!$F:$F,$B22,'Consolidado Credores'!$R:$R,"&gt;"&amp;0,'Consolidado Credores'!$C:$C,"Sim")</f>
        <v>12</v>
      </c>
      <c r="G22"/>
      <c r="J22"/>
    </row>
    <row r="23" spans="2:11">
      <c r="B23" s="140" t="s">
        <v>24</v>
      </c>
      <c r="C23" s="63">
        <f ca="1">COUNTIFS('Consolidado Credores'!$F:$F,$B23,'Consolidado Credores'!$R:$R,"&gt;"&amp;0,'Consolidado Credores'!$C:$C,"Sim")</f>
        <v>3</v>
      </c>
      <c r="G23"/>
      <c r="J23"/>
    </row>
    <row r="24" spans="2:11">
      <c r="B24" s="140" t="s">
        <v>25</v>
      </c>
      <c r="C24" s="63">
        <f ca="1">COUNTIFS('Consolidado Credores'!$F:$F,$B24,'Consolidado Credores'!$R:$R,"&gt;"&amp;0,'Consolidado Credores'!$C:$C,"Sim")</f>
        <v>1</v>
      </c>
      <c r="G24"/>
      <c r="J24"/>
    </row>
    <row r="25" spans="2:11" ht="15.75" thickBot="1">
      <c r="B25" s="180" t="s">
        <v>26</v>
      </c>
      <c r="C25" s="181">
        <f ca="1">SUM(C19:C24)</f>
        <v>46</v>
      </c>
      <c r="G25"/>
      <c r="J25"/>
    </row>
    <row r="26" spans="2:11">
      <c r="B26"/>
      <c r="G26"/>
      <c r="J26"/>
    </row>
    <row r="27" spans="2:11">
      <c r="B27"/>
      <c r="G27"/>
      <c r="J27"/>
    </row>
    <row r="28" spans="2:11">
      <c r="F28" s="189" t="s">
        <v>27</v>
      </c>
      <c r="G28"/>
      <c r="J28"/>
    </row>
    <row r="29" spans="2:11">
      <c r="B29"/>
      <c r="F29" s="190" t="s">
        <v>28</v>
      </c>
      <c r="G29" s="191" t="s">
        <v>29</v>
      </c>
      <c r="H29" s="191" t="s">
        <v>30</v>
      </c>
      <c r="I29" s="191" t="s">
        <v>31</v>
      </c>
      <c r="J29" s="192" t="s">
        <v>26</v>
      </c>
      <c r="K29"/>
    </row>
    <row r="30" spans="2:11">
      <c r="F30" t="s">
        <v>32</v>
      </c>
      <c r="G30" s="63">
        <f ca="1">COUNTIF('Consolidado Contingências Trab'!$K$3:$K$42,F30)</f>
        <v>13</v>
      </c>
      <c r="H30" s="153">
        <f ca="1">SUMIFS('Consolidado Contingências Trab'!$I:$I,'Consolidado Contingências Trab'!$D:$D,H$29,'Consolidado Contingências Trab'!$K:$K,$F30)</f>
        <v>477830.16000000003</v>
      </c>
      <c r="I30" s="153">
        <f ca="1">SUMIFS('Consolidado Contingências Trab'!$I:$I,'Consolidado Contingências Trab'!$D:$D,I$29,'Consolidado Contingências Trab'!$K:$K,$F30)</f>
        <v>68801.22</v>
      </c>
      <c r="J30" s="193">
        <f ca="1">SUM(H30:I30)</f>
        <v>546631.38</v>
      </c>
      <c r="K30"/>
    </row>
    <row r="31" spans="2:11">
      <c r="F31" s="194" t="s">
        <v>33</v>
      </c>
      <c r="G31" s="63">
        <f ca="1">COUNTIF('Consolidado Contingências Trab'!$K$3:$K$42,F31)</f>
        <v>26</v>
      </c>
      <c r="H31" s="195">
        <f ca="1">SUMIFS('Consolidado Contingências Trab'!$I:$I,'Consolidado Contingências Trab'!$D:$D,H$29,'Consolidado Contingências Trab'!$K:$K,$F31)</f>
        <v>725923.52</v>
      </c>
      <c r="I31" s="195">
        <f ca="1">SUMIFS('Consolidado Contingências Trab'!$I:$I,'Consolidado Contingências Trab'!$D:$D,I$29,'Consolidado Contingências Trab'!$K:$K,$F31)</f>
        <v>5930983.7000000002</v>
      </c>
      <c r="J31" s="196">
        <f ca="1">SUM(H31:I31)</f>
        <v>6656907.2200000007</v>
      </c>
      <c r="K31"/>
    </row>
    <row r="32" spans="2:11" ht="15.75" thickBot="1">
      <c r="B32"/>
      <c r="F32" s="180" t="s">
        <v>26</v>
      </c>
      <c r="G32" s="197"/>
      <c r="H32" s="197">
        <f ca="1">SUM(H30:H31)</f>
        <v>1203753.6800000002</v>
      </c>
      <c r="I32" s="197">
        <f ca="1">SUM(I30:I31)</f>
        <v>5999784.9199999999</v>
      </c>
      <c r="J32" s="197">
        <f ca="1">SUM(H32:I32)</f>
        <v>7203538.5999999996</v>
      </c>
      <c r="K32"/>
    </row>
    <row r="33" spans="2:11">
      <c r="B33"/>
      <c r="G33"/>
      <c r="J33"/>
      <c r="K33"/>
    </row>
    <row r="34" spans="2:11">
      <c r="B34"/>
      <c r="G34"/>
      <c r="J34"/>
      <c r="K34"/>
    </row>
    <row r="35" spans="2:11">
      <c r="B35"/>
      <c r="G35"/>
      <c r="J35"/>
      <c r="K35"/>
    </row>
    <row r="36" spans="2:11">
      <c r="B36"/>
      <c r="G36"/>
      <c r="J36"/>
      <c r="K36"/>
    </row>
    <row r="37" spans="2:11">
      <c r="B37"/>
      <c r="F37"/>
      <c r="G37"/>
      <c r="J37"/>
      <c r="K37"/>
    </row>
    <row r="38" spans="2:11">
      <c r="B38"/>
      <c r="F38"/>
      <c r="G38"/>
      <c r="J38"/>
      <c r="K38"/>
    </row>
    <row r="39" spans="2:11">
      <c r="B39"/>
      <c r="F39"/>
      <c r="G39"/>
      <c r="J39"/>
      <c r="K39"/>
    </row>
    <row r="40" spans="2:11">
      <c r="B40"/>
      <c r="F40"/>
      <c r="G40"/>
      <c r="J40"/>
      <c r="K40"/>
    </row>
    <row r="41" spans="2:11">
      <c r="B41"/>
      <c r="F41"/>
      <c r="G41"/>
      <c r="J41"/>
      <c r="K41"/>
    </row>
    <row r="42" spans="2:11">
      <c r="B42"/>
      <c r="F42"/>
      <c r="G42"/>
      <c r="J42"/>
      <c r="K42"/>
    </row>
    <row r="43" spans="2:11">
      <c r="B43"/>
      <c r="F43"/>
      <c r="G43"/>
      <c r="J43"/>
      <c r="K43"/>
    </row>
    <row r="44" spans="2:11">
      <c r="B44"/>
      <c r="F44"/>
      <c r="G44"/>
      <c r="J44"/>
      <c r="K44"/>
    </row>
    <row r="45" spans="2:11">
      <c r="B45"/>
      <c r="F45"/>
      <c r="G45"/>
      <c r="J45"/>
      <c r="K45"/>
    </row>
    <row r="46" spans="2:11">
      <c r="B46"/>
      <c r="F46"/>
      <c r="G46"/>
      <c r="J46"/>
      <c r="K46"/>
    </row>
    <row r="47" spans="2:11">
      <c r="B47"/>
      <c r="F47"/>
      <c r="G47"/>
      <c r="J47"/>
      <c r="K47"/>
    </row>
    <row r="48" spans="2:11">
      <c r="B48"/>
      <c r="F48"/>
      <c r="G48"/>
      <c r="J48"/>
      <c r="K48"/>
    </row>
    <row r="49" spans="2:11">
      <c r="B49"/>
      <c r="F49"/>
      <c r="G49"/>
      <c r="J49"/>
      <c r="K49"/>
    </row>
    <row r="50" spans="2:11">
      <c r="B50"/>
      <c r="F50"/>
      <c r="G50"/>
      <c r="J50"/>
      <c r="K50"/>
    </row>
    <row r="51" spans="2:11">
      <c r="B51"/>
      <c r="F51"/>
      <c r="G51"/>
      <c r="J51"/>
      <c r="K51"/>
    </row>
    <row r="52" spans="2:11">
      <c r="B52"/>
      <c r="F52"/>
      <c r="G52"/>
      <c r="J52"/>
      <c r="K52"/>
    </row>
    <row r="53" spans="2:11">
      <c r="B53"/>
      <c r="F53"/>
      <c r="G53"/>
      <c r="J53"/>
      <c r="K53"/>
    </row>
    <row r="54" spans="2:11">
      <c r="B54"/>
      <c r="F54"/>
      <c r="G54"/>
      <c r="J54"/>
      <c r="K54"/>
    </row>
    <row r="55" spans="2:11">
      <c r="B55"/>
      <c r="F55"/>
      <c r="G55"/>
      <c r="J55"/>
      <c r="K55"/>
    </row>
    <row r="56" spans="2:11">
      <c r="B56"/>
      <c r="F56"/>
      <c r="G56"/>
      <c r="J56"/>
      <c r="K56"/>
    </row>
    <row r="57" spans="2:11">
      <c r="B57"/>
      <c r="F57"/>
      <c r="G57"/>
      <c r="J57"/>
    </row>
    <row r="58" spans="2:11">
      <c r="B58"/>
      <c r="F58"/>
      <c r="G58"/>
      <c r="J58"/>
    </row>
    <row r="59" spans="2:11">
      <c r="B59"/>
      <c r="F59"/>
      <c r="G59"/>
      <c r="J59"/>
    </row>
    <row r="60" spans="2:11">
      <c r="B60"/>
      <c r="F60"/>
      <c r="G60"/>
      <c r="J60"/>
    </row>
    <row r="61" spans="2:11">
      <c r="B61"/>
      <c r="F61"/>
      <c r="G61"/>
      <c r="J61"/>
    </row>
    <row r="62" spans="2:11">
      <c r="B62"/>
      <c r="F62"/>
      <c r="G62"/>
      <c r="J62"/>
    </row>
    <row r="63" spans="2:11">
      <c r="B63"/>
      <c r="F63"/>
      <c r="G63"/>
      <c r="J63"/>
    </row>
    <row r="64" spans="2:11">
      <c r="B64"/>
      <c r="F64"/>
      <c r="G64"/>
      <c r="J64"/>
    </row>
    <row r="65" spans="2:10">
      <c r="B65"/>
      <c r="F65"/>
      <c r="G65"/>
      <c r="J65"/>
    </row>
    <row r="66" spans="2:10">
      <c r="B66"/>
      <c r="F66"/>
      <c r="G66"/>
      <c r="J66"/>
    </row>
    <row r="67" spans="2:10">
      <c r="B67"/>
      <c r="F67"/>
      <c r="G67"/>
      <c r="J67"/>
    </row>
    <row r="68" spans="2:10">
      <c r="B68"/>
      <c r="F68"/>
      <c r="G68"/>
      <c r="J68"/>
    </row>
    <row r="69" spans="2:10">
      <c r="B69"/>
      <c r="F69"/>
      <c r="G69"/>
      <c r="J69"/>
    </row>
    <row r="70" spans="2:10">
      <c r="B70"/>
      <c r="F70"/>
      <c r="G70"/>
      <c r="J70"/>
    </row>
    <row r="71" spans="2:10">
      <c r="B71"/>
      <c r="F71"/>
      <c r="G71"/>
      <c r="J71"/>
    </row>
    <row r="72" spans="2:10">
      <c r="B72"/>
      <c r="F72"/>
      <c r="G72"/>
      <c r="J72"/>
    </row>
    <row r="73" spans="2:10">
      <c r="B73"/>
      <c r="F73"/>
      <c r="G73"/>
      <c r="J73"/>
    </row>
    <row r="74" spans="2:10">
      <c r="B74"/>
      <c r="F74"/>
      <c r="G74"/>
      <c r="J74"/>
    </row>
    <row r="75" spans="2:10">
      <c r="B75"/>
      <c r="F75"/>
      <c r="G75"/>
      <c r="J75"/>
    </row>
    <row r="76" spans="2:10">
      <c r="B76"/>
      <c r="F76"/>
      <c r="G76"/>
      <c r="J76"/>
    </row>
    <row r="77" spans="2:10">
      <c r="B77"/>
      <c r="F77"/>
      <c r="G77"/>
      <c r="J77"/>
    </row>
    <row r="78" spans="2:10">
      <c r="B78"/>
      <c r="F78"/>
      <c r="G78"/>
      <c r="J78"/>
    </row>
    <row r="79" spans="2:10">
      <c r="B79"/>
      <c r="F79"/>
      <c r="G79"/>
      <c r="J79"/>
    </row>
    <row r="80" spans="2:10">
      <c r="B80"/>
      <c r="F80"/>
      <c r="G80"/>
      <c r="J80"/>
    </row>
    <row r="81" spans="2:10">
      <c r="B81"/>
      <c r="F81"/>
      <c r="G81"/>
      <c r="J81"/>
    </row>
    <row r="82" spans="2:10">
      <c r="B82"/>
      <c r="F82"/>
      <c r="G82"/>
      <c r="J82"/>
    </row>
    <row r="83" spans="2:10">
      <c r="B83"/>
      <c r="F83"/>
      <c r="G83"/>
      <c r="J83"/>
    </row>
    <row r="84" spans="2:10">
      <c r="B84"/>
      <c r="G84"/>
      <c r="J84"/>
    </row>
    <row r="85" spans="2:10">
      <c r="B85"/>
      <c r="G85"/>
      <c r="J85"/>
    </row>
    <row r="86" spans="2:10">
      <c r="B86"/>
      <c r="G86"/>
      <c r="J86"/>
    </row>
    <row r="87" spans="2:10">
      <c r="B87"/>
      <c r="G87"/>
      <c r="J87"/>
    </row>
    <row r="88" spans="2:10">
      <c r="B88"/>
      <c r="G88"/>
      <c r="J88"/>
    </row>
    <row r="89" spans="2:10">
      <c r="B89"/>
      <c r="G89"/>
      <c r="J89"/>
    </row>
    <row r="90" spans="2:10">
      <c r="B90"/>
      <c r="G90"/>
      <c r="J90"/>
    </row>
    <row r="91" spans="2:10">
      <c r="B91"/>
      <c r="G91"/>
      <c r="J91"/>
    </row>
    <row r="92" spans="2:10">
      <c r="B92"/>
      <c r="G92"/>
      <c r="J92"/>
    </row>
    <row r="93" spans="2:10">
      <c r="B93"/>
      <c r="G93"/>
      <c r="J93"/>
    </row>
    <row r="94" spans="2:10">
      <c r="B94"/>
      <c r="G94"/>
      <c r="J94"/>
    </row>
    <row r="95" spans="2:10">
      <c r="B95"/>
      <c r="G95"/>
      <c r="J95"/>
    </row>
    <row r="96" spans="2:10">
      <c r="B96"/>
      <c r="G96"/>
      <c r="J96"/>
    </row>
    <row r="97" spans="2:10">
      <c r="B97"/>
      <c r="G97"/>
      <c r="J97"/>
    </row>
    <row r="98" spans="2:10">
      <c r="B98"/>
      <c r="G98"/>
      <c r="J98"/>
    </row>
    <row r="99" spans="2:10">
      <c r="B99"/>
      <c r="G99"/>
      <c r="J99"/>
    </row>
    <row r="100" spans="2:10">
      <c r="B100"/>
      <c r="G100"/>
      <c r="J100"/>
    </row>
    <row r="101" spans="2:10">
      <c r="B101"/>
      <c r="G101"/>
      <c r="J101"/>
    </row>
    <row r="102" spans="2:10">
      <c r="B102"/>
      <c r="G102"/>
      <c r="J102"/>
    </row>
    <row r="103" spans="2:10">
      <c r="B103"/>
      <c r="G103"/>
      <c r="J103"/>
    </row>
    <row r="104" spans="2:10">
      <c r="B104"/>
      <c r="G104"/>
      <c r="J104"/>
    </row>
    <row r="105" spans="2:10">
      <c r="B105"/>
      <c r="G105"/>
      <c r="J105"/>
    </row>
    <row r="106" spans="2:10">
      <c r="B106"/>
      <c r="G106"/>
      <c r="J106"/>
    </row>
    <row r="107" spans="2:10">
      <c r="B107"/>
      <c r="G107"/>
      <c r="J107"/>
    </row>
    <row r="108" spans="2:10">
      <c r="B108"/>
      <c r="G108"/>
      <c r="J108"/>
    </row>
    <row r="109" spans="2:10">
      <c r="B109"/>
      <c r="G109"/>
      <c r="J109"/>
    </row>
    <row r="110" spans="2:10">
      <c r="B110"/>
      <c r="G110"/>
      <c r="J110"/>
    </row>
    <row r="111" spans="2:10">
      <c r="B111"/>
      <c r="G111"/>
      <c r="J111"/>
    </row>
    <row r="112" spans="2:10">
      <c r="B112"/>
      <c r="G112"/>
      <c r="J112"/>
    </row>
    <row r="113" spans="2:10">
      <c r="B113"/>
      <c r="G113"/>
      <c r="J113"/>
    </row>
    <row r="114" spans="2:10">
      <c r="B114"/>
      <c r="G114"/>
      <c r="J114"/>
    </row>
    <row r="115" spans="2:10">
      <c r="B115"/>
      <c r="G115"/>
      <c r="J115"/>
    </row>
    <row r="116" spans="2:10">
      <c r="B116"/>
      <c r="G116"/>
      <c r="J116"/>
    </row>
    <row r="117" spans="2:10">
      <c r="B117"/>
      <c r="G117"/>
      <c r="J117"/>
    </row>
    <row r="118" spans="2:10">
      <c r="B118"/>
      <c r="G118"/>
      <c r="J118"/>
    </row>
    <row r="119" spans="2:10">
      <c r="B119"/>
      <c r="G119"/>
      <c r="J119"/>
    </row>
    <row r="120" spans="2:10">
      <c r="B120"/>
      <c r="G120"/>
      <c r="J120"/>
    </row>
    <row r="121" spans="2:10">
      <c r="B121"/>
      <c r="G121"/>
      <c r="J121"/>
    </row>
    <row r="122" spans="2:10">
      <c r="B122"/>
      <c r="G122"/>
      <c r="J122"/>
    </row>
    <row r="123" spans="2:10">
      <c r="B123"/>
      <c r="G123"/>
      <c r="J123"/>
    </row>
    <row r="124" spans="2:10">
      <c r="B124"/>
      <c r="G124"/>
      <c r="J124"/>
    </row>
    <row r="125" spans="2:10">
      <c r="B125"/>
      <c r="G125"/>
      <c r="J125"/>
    </row>
    <row r="126" spans="2:10">
      <c r="B126"/>
      <c r="G126"/>
      <c r="J126"/>
    </row>
    <row r="127" spans="2:10">
      <c r="B127"/>
      <c r="G127"/>
      <c r="J127"/>
    </row>
    <row r="128" spans="2:10">
      <c r="B128"/>
      <c r="G128"/>
      <c r="J128"/>
    </row>
    <row r="129" spans="2:10">
      <c r="B129"/>
      <c r="G129"/>
      <c r="J129"/>
    </row>
    <row r="130" spans="2:10">
      <c r="B130"/>
      <c r="G130"/>
      <c r="J130"/>
    </row>
    <row r="131" spans="2:10">
      <c r="B131"/>
      <c r="G131"/>
      <c r="J131"/>
    </row>
    <row r="132" spans="2:10">
      <c r="B132"/>
      <c r="G132"/>
      <c r="J132"/>
    </row>
    <row r="133" spans="2:10">
      <c r="B133"/>
      <c r="G133"/>
      <c r="J133"/>
    </row>
    <row r="134" spans="2:10">
      <c r="B134"/>
      <c r="G134"/>
      <c r="J134"/>
    </row>
    <row r="135" spans="2:10">
      <c r="B135"/>
      <c r="G135"/>
      <c r="J135"/>
    </row>
    <row r="136" spans="2:10">
      <c r="B136"/>
      <c r="G136"/>
      <c r="J136"/>
    </row>
    <row r="137" spans="2:10">
      <c r="B137"/>
      <c r="G137"/>
      <c r="J137"/>
    </row>
    <row r="138" spans="2:10">
      <c r="B138"/>
      <c r="G138"/>
      <c r="J138"/>
    </row>
    <row r="139" spans="2:10">
      <c r="B139"/>
      <c r="G139"/>
      <c r="J139"/>
    </row>
    <row r="140" spans="2:10">
      <c r="B140"/>
      <c r="G140"/>
      <c r="J140"/>
    </row>
    <row r="141" spans="2:10">
      <c r="B141"/>
      <c r="G141"/>
      <c r="J141"/>
    </row>
    <row r="142" spans="2:10">
      <c r="B142"/>
      <c r="G142"/>
      <c r="J142"/>
    </row>
    <row r="143" spans="2:10">
      <c r="B143"/>
      <c r="G143"/>
      <c r="J143"/>
    </row>
    <row r="144" spans="2:10">
      <c r="B144"/>
      <c r="G144"/>
      <c r="J144"/>
    </row>
    <row r="145" spans="2:10">
      <c r="B145"/>
      <c r="G145"/>
      <c r="J145"/>
    </row>
    <row r="146" spans="2:10">
      <c r="B146"/>
      <c r="G146"/>
      <c r="J146"/>
    </row>
    <row r="147" spans="2:10">
      <c r="B147"/>
      <c r="G147"/>
      <c r="J147"/>
    </row>
    <row r="148" spans="2:10">
      <c r="B148"/>
      <c r="G148"/>
      <c r="J148"/>
    </row>
    <row r="149" spans="2:10">
      <c r="B149"/>
      <c r="G149"/>
      <c r="J149"/>
    </row>
    <row r="150" spans="2:10">
      <c r="B150"/>
      <c r="G150"/>
      <c r="J150"/>
    </row>
    <row r="151" spans="2:10">
      <c r="B151"/>
      <c r="G151"/>
      <c r="J151"/>
    </row>
    <row r="152" spans="2:10">
      <c r="B152"/>
      <c r="G152"/>
      <c r="J152"/>
    </row>
    <row r="153" spans="2:10">
      <c r="B153"/>
      <c r="G153"/>
      <c r="J153"/>
    </row>
    <row r="154" spans="2:10">
      <c r="B154"/>
      <c r="G154"/>
      <c r="J154"/>
    </row>
    <row r="155" spans="2:10">
      <c r="B155"/>
      <c r="G155"/>
      <c r="J155"/>
    </row>
    <row r="156" spans="2:10">
      <c r="B156"/>
      <c r="G156"/>
      <c r="J156"/>
    </row>
    <row r="157" spans="2:10">
      <c r="B157"/>
      <c r="G157"/>
      <c r="J157"/>
    </row>
    <row r="158" spans="2:10">
      <c r="B158"/>
      <c r="G158"/>
      <c r="J158"/>
    </row>
    <row r="159" spans="2:10">
      <c r="B159"/>
      <c r="G159"/>
      <c r="J159"/>
    </row>
    <row r="160" spans="2:10">
      <c r="B160"/>
      <c r="G160"/>
      <c r="J160"/>
    </row>
    <row r="161" spans="2:10">
      <c r="B161"/>
      <c r="G161"/>
      <c r="J161"/>
    </row>
    <row r="162" spans="2:10">
      <c r="B162"/>
      <c r="G162"/>
      <c r="J162"/>
    </row>
    <row r="163" spans="2:10">
      <c r="B163"/>
      <c r="G163"/>
      <c r="J163"/>
    </row>
    <row r="164" spans="2:10">
      <c r="B164"/>
      <c r="G164"/>
      <c r="J164"/>
    </row>
    <row r="165" spans="2:10">
      <c r="B165"/>
      <c r="G165"/>
      <c r="J165"/>
    </row>
    <row r="166" spans="2:10">
      <c r="B166"/>
      <c r="G166"/>
      <c r="J166"/>
    </row>
    <row r="167" spans="2:10">
      <c r="B167"/>
      <c r="G167"/>
      <c r="J167"/>
    </row>
    <row r="168" spans="2:10">
      <c r="B168"/>
      <c r="G168"/>
      <c r="J168"/>
    </row>
    <row r="169" spans="2:10">
      <c r="B169"/>
      <c r="G169"/>
      <c r="J169"/>
    </row>
    <row r="170" spans="2:10">
      <c r="B170"/>
      <c r="G170"/>
      <c r="J170"/>
    </row>
    <row r="171" spans="2:10">
      <c r="B171"/>
      <c r="G171"/>
      <c r="J171"/>
    </row>
    <row r="172" spans="2:10">
      <c r="B172"/>
      <c r="G172"/>
      <c r="J172"/>
    </row>
    <row r="173" spans="2:10">
      <c r="B173"/>
      <c r="G173"/>
      <c r="J173"/>
    </row>
    <row r="174" spans="2:10">
      <c r="B174"/>
      <c r="G174"/>
      <c r="J174"/>
    </row>
    <row r="175" spans="2:10">
      <c r="B175"/>
      <c r="G175"/>
      <c r="J175"/>
    </row>
    <row r="176" spans="2:10">
      <c r="B176"/>
      <c r="G176"/>
      <c r="J176"/>
    </row>
    <row r="177" spans="2:10">
      <c r="B177"/>
      <c r="G177"/>
      <c r="J177"/>
    </row>
    <row r="178" spans="2:10">
      <c r="B178"/>
      <c r="G178"/>
      <c r="J178"/>
    </row>
    <row r="179" spans="2:10">
      <c r="B179"/>
      <c r="G179"/>
      <c r="J179"/>
    </row>
    <row r="180" spans="2:10">
      <c r="B180"/>
      <c r="G180"/>
      <c r="J180"/>
    </row>
    <row r="181" spans="2:10">
      <c r="B181"/>
      <c r="G181"/>
      <c r="J181"/>
    </row>
    <row r="182" spans="2:10">
      <c r="B182"/>
      <c r="G182"/>
      <c r="J182"/>
    </row>
    <row r="183" spans="2:10">
      <c r="B183"/>
      <c r="G183"/>
      <c r="J183"/>
    </row>
    <row r="184" spans="2:10">
      <c r="B184"/>
      <c r="G184"/>
      <c r="J184"/>
    </row>
    <row r="185" spans="2:10">
      <c r="B185"/>
      <c r="G185"/>
      <c r="J185"/>
    </row>
    <row r="186" spans="2:10">
      <c r="B186"/>
      <c r="G186"/>
      <c r="J186"/>
    </row>
    <row r="187" spans="2:10">
      <c r="B187"/>
      <c r="G187"/>
      <c r="J187"/>
    </row>
    <row r="188" spans="2:10">
      <c r="B188"/>
      <c r="G188"/>
      <c r="J188"/>
    </row>
    <row r="189" spans="2:10">
      <c r="B189"/>
      <c r="G189"/>
      <c r="J189"/>
    </row>
    <row r="190" spans="2:10">
      <c r="B190"/>
      <c r="G190"/>
      <c r="J190"/>
    </row>
    <row r="191" spans="2:10">
      <c r="B191"/>
      <c r="G191"/>
      <c r="J191"/>
    </row>
    <row r="192" spans="2:10">
      <c r="B192"/>
      <c r="G192"/>
      <c r="J192"/>
    </row>
    <row r="193" spans="2:10">
      <c r="B193"/>
      <c r="G193"/>
      <c r="J193"/>
    </row>
    <row r="194" spans="2:10">
      <c r="B194"/>
      <c r="G194"/>
      <c r="J194"/>
    </row>
    <row r="195" spans="2:10">
      <c r="B195"/>
      <c r="G195"/>
      <c r="J195"/>
    </row>
    <row r="196" spans="2:10">
      <c r="B196"/>
      <c r="G196"/>
      <c r="J196"/>
    </row>
    <row r="197" spans="2:10">
      <c r="B197"/>
      <c r="G197"/>
      <c r="J197"/>
    </row>
    <row r="198" spans="2:10">
      <c r="B198"/>
      <c r="G198"/>
      <c r="J198"/>
    </row>
    <row r="199" spans="2:10">
      <c r="B199"/>
      <c r="G199"/>
      <c r="J199"/>
    </row>
    <row r="200" spans="2:10">
      <c r="B200"/>
      <c r="G200"/>
      <c r="J200"/>
    </row>
    <row r="201" spans="2:10">
      <c r="B201"/>
      <c r="G201"/>
      <c r="J201"/>
    </row>
    <row r="202" spans="2:10">
      <c r="B202"/>
      <c r="G202"/>
      <c r="J202"/>
    </row>
    <row r="203" spans="2:10">
      <c r="B203"/>
      <c r="G203"/>
      <c r="J203"/>
    </row>
    <row r="204" spans="2:10">
      <c r="B204"/>
      <c r="G204"/>
      <c r="J204"/>
    </row>
    <row r="205" spans="2:10">
      <c r="B205"/>
      <c r="G205"/>
      <c r="J205"/>
    </row>
    <row r="206" spans="2:10">
      <c r="B206"/>
      <c r="G206"/>
      <c r="J206"/>
    </row>
    <row r="207" spans="2:10">
      <c r="B207"/>
      <c r="G207"/>
      <c r="J207"/>
    </row>
    <row r="208" spans="2:10">
      <c r="B208"/>
      <c r="G208"/>
      <c r="J208"/>
    </row>
    <row r="209" spans="2:10">
      <c r="B209"/>
      <c r="G209"/>
      <c r="J209"/>
    </row>
    <row r="210" spans="2:10">
      <c r="B210"/>
      <c r="G210"/>
      <c r="J210"/>
    </row>
    <row r="211" spans="2:10">
      <c r="B211"/>
      <c r="G211"/>
      <c r="J211"/>
    </row>
    <row r="212" spans="2:10">
      <c r="B212"/>
      <c r="G212"/>
      <c r="J212"/>
    </row>
    <row r="213" spans="2:10">
      <c r="B213"/>
      <c r="G213"/>
      <c r="J213"/>
    </row>
    <row r="214" spans="2:10">
      <c r="B214"/>
      <c r="G214"/>
      <c r="J214"/>
    </row>
    <row r="215" spans="2:10">
      <c r="B215"/>
      <c r="G215"/>
      <c r="J215"/>
    </row>
    <row r="216" spans="2:10">
      <c r="B216"/>
      <c r="G216"/>
      <c r="J216"/>
    </row>
    <row r="217" spans="2:10">
      <c r="B217"/>
      <c r="G217"/>
      <c r="J217"/>
    </row>
    <row r="218" spans="2:10">
      <c r="B218"/>
      <c r="G218"/>
      <c r="J218"/>
    </row>
    <row r="219" spans="2:10">
      <c r="B219"/>
      <c r="G219"/>
      <c r="J219"/>
    </row>
    <row r="220" spans="2:10">
      <c r="B220"/>
      <c r="G220"/>
      <c r="J220"/>
    </row>
    <row r="221" spans="2:10">
      <c r="B221"/>
      <c r="G221"/>
      <c r="J221"/>
    </row>
    <row r="222" spans="2:10">
      <c r="B222"/>
      <c r="G222"/>
      <c r="J222"/>
    </row>
    <row r="223" spans="2:10">
      <c r="B223"/>
      <c r="G223"/>
      <c r="J223"/>
    </row>
    <row r="224" spans="2:10">
      <c r="B224"/>
      <c r="G224"/>
      <c r="J224"/>
    </row>
    <row r="225" spans="2:10">
      <c r="B225"/>
      <c r="G225"/>
      <c r="J225"/>
    </row>
    <row r="226" spans="2:10">
      <c r="B226"/>
      <c r="G226"/>
      <c r="J226"/>
    </row>
    <row r="227" spans="2:10">
      <c r="B227"/>
      <c r="G227"/>
      <c r="J227"/>
    </row>
    <row r="228" spans="2:10">
      <c r="B228"/>
      <c r="G228"/>
      <c r="J228"/>
    </row>
    <row r="229" spans="2:10">
      <c r="B229"/>
      <c r="G229"/>
      <c r="J229"/>
    </row>
    <row r="230" spans="2:10">
      <c r="B230"/>
      <c r="G230"/>
      <c r="J230"/>
    </row>
    <row r="231" spans="2:10">
      <c r="B231"/>
      <c r="G231"/>
      <c r="J231"/>
    </row>
    <row r="232" spans="2:10">
      <c r="B232"/>
      <c r="G232"/>
      <c r="J232"/>
    </row>
    <row r="233" spans="2:10">
      <c r="B233"/>
      <c r="G233"/>
      <c r="J233"/>
    </row>
    <row r="234" spans="2:10">
      <c r="B234"/>
      <c r="G234"/>
      <c r="J234"/>
    </row>
    <row r="235" spans="2:10">
      <c r="B235"/>
      <c r="G235"/>
      <c r="J235"/>
    </row>
    <row r="236" spans="2:10">
      <c r="B236"/>
      <c r="G236"/>
      <c r="J236"/>
    </row>
    <row r="237" spans="2:10">
      <c r="B237"/>
      <c r="G237"/>
      <c r="J237"/>
    </row>
    <row r="238" spans="2:10">
      <c r="B238"/>
      <c r="G238"/>
      <c r="J238"/>
    </row>
    <row r="239" spans="2:10">
      <c r="B239"/>
      <c r="G239"/>
      <c r="J239"/>
    </row>
    <row r="240" spans="2:10">
      <c r="B240"/>
      <c r="G240"/>
      <c r="J240"/>
    </row>
    <row r="241" spans="2:10">
      <c r="B241"/>
      <c r="G241"/>
      <c r="J241"/>
    </row>
    <row r="242" spans="2:10">
      <c r="B242"/>
      <c r="G242"/>
      <c r="J242"/>
    </row>
    <row r="243" spans="2:10">
      <c r="B243"/>
      <c r="G243"/>
      <c r="J243"/>
    </row>
    <row r="244" spans="2:10">
      <c r="B244"/>
      <c r="G244"/>
      <c r="J244"/>
    </row>
    <row r="245" spans="2:10">
      <c r="B245"/>
      <c r="G245"/>
      <c r="J245"/>
    </row>
    <row r="246" spans="2:10">
      <c r="B246"/>
      <c r="G246"/>
      <c r="J246"/>
    </row>
    <row r="247" spans="2:10">
      <c r="B247"/>
      <c r="G247"/>
      <c r="J247"/>
    </row>
    <row r="248" spans="2:10">
      <c r="B248"/>
      <c r="G248"/>
      <c r="J248"/>
    </row>
    <row r="249" spans="2:10">
      <c r="B249"/>
      <c r="G249"/>
      <c r="J249"/>
    </row>
    <row r="250" spans="2:10">
      <c r="B250"/>
      <c r="G250"/>
      <c r="J250"/>
    </row>
    <row r="251" spans="2:10">
      <c r="B251"/>
      <c r="G251"/>
      <c r="J251"/>
    </row>
    <row r="252" spans="2:10">
      <c r="B252"/>
      <c r="G252"/>
      <c r="J252"/>
    </row>
    <row r="253" spans="2:10">
      <c r="B253"/>
      <c r="G253"/>
      <c r="J253"/>
    </row>
    <row r="254" spans="2:10">
      <c r="B254"/>
      <c r="G254"/>
      <c r="J254"/>
    </row>
    <row r="255" spans="2:10">
      <c r="B255"/>
      <c r="G255"/>
      <c r="J255"/>
    </row>
    <row r="256" spans="2:10">
      <c r="B256"/>
      <c r="G256"/>
      <c r="J256"/>
    </row>
    <row r="257" spans="2:10">
      <c r="B257"/>
      <c r="G257"/>
      <c r="J257"/>
    </row>
    <row r="258" spans="2:10">
      <c r="B258"/>
      <c r="G258"/>
      <c r="J258"/>
    </row>
    <row r="259" spans="2:10">
      <c r="B259"/>
      <c r="G259"/>
      <c r="J259"/>
    </row>
    <row r="260" spans="2:10">
      <c r="B260"/>
      <c r="G260"/>
      <c r="J260"/>
    </row>
    <row r="261" spans="2:10">
      <c r="B261"/>
      <c r="G261"/>
      <c r="J261"/>
    </row>
    <row r="262" spans="2:10">
      <c r="B262"/>
      <c r="G262"/>
      <c r="J262"/>
    </row>
    <row r="263" spans="2:10">
      <c r="B263"/>
      <c r="G263"/>
      <c r="J263"/>
    </row>
    <row r="264" spans="2:10">
      <c r="B264"/>
      <c r="G264"/>
      <c r="J264"/>
    </row>
    <row r="265" spans="2:10">
      <c r="B265"/>
      <c r="G265"/>
      <c r="J265"/>
    </row>
    <row r="266" spans="2:10">
      <c r="B266"/>
      <c r="G266"/>
      <c r="J266"/>
    </row>
    <row r="267" spans="2:10">
      <c r="B267"/>
      <c r="G267"/>
      <c r="J267"/>
    </row>
    <row r="268" spans="2:10">
      <c r="B268"/>
      <c r="G268"/>
      <c r="J268"/>
    </row>
    <row r="269" spans="2:10">
      <c r="B269"/>
      <c r="G269"/>
      <c r="J269"/>
    </row>
    <row r="270" spans="2:10">
      <c r="B270"/>
      <c r="G270"/>
      <c r="J270"/>
    </row>
    <row r="271" spans="2:10">
      <c r="B271"/>
      <c r="G271"/>
      <c r="J271"/>
    </row>
    <row r="272" spans="2:10">
      <c r="B272"/>
      <c r="G272"/>
      <c r="J272"/>
    </row>
    <row r="273" spans="2:10">
      <c r="B273"/>
      <c r="G273"/>
      <c r="J273"/>
    </row>
    <row r="274" spans="2:10">
      <c r="B274"/>
      <c r="G274"/>
      <c r="J274"/>
    </row>
    <row r="275" spans="2:10">
      <c r="B275"/>
      <c r="G275"/>
      <c r="J275"/>
    </row>
    <row r="276" spans="2:10">
      <c r="B276"/>
      <c r="G276"/>
      <c r="J276"/>
    </row>
    <row r="277" spans="2:10">
      <c r="B277"/>
      <c r="G277"/>
      <c r="J277"/>
    </row>
    <row r="278" spans="2:10">
      <c r="B278"/>
      <c r="G278"/>
      <c r="J278"/>
    </row>
    <row r="279" spans="2:10">
      <c r="B279"/>
      <c r="G279"/>
      <c r="J279"/>
    </row>
    <row r="280" spans="2:10">
      <c r="B280"/>
      <c r="G280"/>
      <c r="J280"/>
    </row>
    <row r="281" spans="2:10">
      <c r="B281"/>
      <c r="G281"/>
      <c r="J281"/>
    </row>
    <row r="282" spans="2:10">
      <c r="B282"/>
      <c r="G282"/>
      <c r="J282"/>
    </row>
    <row r="283" spans="2:10">
      <c r="B283"/>
      <c r="G283"/>
      <c r="J283"/>
    </row>
    <row r="284" spans="2:10">
      <c r="B284"/>
      <c r="G284"/>
      <c r="J284"/>
    </row>
    <row r="285" spans="2:10">
      <c r="B285"/>
      <c r="G285"/>
      <c r="J285"/>
    </row>
    <row r="286" spans="2:10">
      <c r="B286"/>
      <c r="G286"/>
      <c r="J286"/>
    </row>
    <row r="287" spans="2:10">
      <c r="B287"/>
      <c r="G287"/>
      <c r="J287"/>
    </row>
    <row r="288" spans="2:10">
      <c r="B288"/>
      <c r="G288"/>
      <c r="J288"/>
    </row>
    <row r="289" spans="2:10">
      <c r="B289"/>
      <c r="G289"/>
      <c r="J289"/>
    </row>
    <row r="290" spans="2:10">
      <c r="B290"/>
      <c r="G290"/>
      <c r="J290"/>
    </row>
    <row r="291" spans="2:10">
      <c r="B291"/>
      <c r="G291"/>
      <c r="J291"/>
    </row>
    <row r="292" spans="2:10">
      <c r="B292"/>
      <c r="G292"/>
      <c r="J292"/>
    </row>
    <row r="293" spans="2:10">
      <c r="B293"/>
      <c r="G293"/>
      <c r="J293"/>
    </row>
    <row r="294" spans="2:10">
      <c r="B294"/>
      <c r="G294"/>
      <c r="J294"/>
    </row>
    <row r="295" spans="2:10">
      <c r="B295"/>
      <c r="G295"/>
      <c r="J295"/>
    </row>
    <row r="296" spans="2:10">
      <c r="B296"/>
      <c r="G296"/>
      <c r="J296"/>
    </row>
    <row r="297" spans="2:10">
      <c r="B297"/>
      <c r="G297"/>
      <c r="J297"/>
    </row>
    <row r="298" spans="2:10">
      <c r="B298"/>
      <c r="G298"/>
      <c r="J298"/>
    </row>
    <row r="299" spans="2:10">
      <c r="B299"/>
      <c r="G299"/>
      <c r="J299"/>
    </row>
    <row r="300" spans="2:10">
      <c r="B300"/>
      <c r="G300"/>
      <c r="J300"/>
    </row>
    <row r="301" spans="2:10">
      <c r="B301"/>
      <c r="G301"/>
      <c r="J301"/>
    </row>
    <row r="302" spans="2:10">
      <c r="B302"/>
      <c r="G302"/>
      <c r="J302"/>
    </row>
    <row r="303" spans="2:10">
      <c r="B303"/>
      <c r="G303"/>
      <c r="J303"/>
    </row>
    <row r="304" spans="2:10">
      <c r="B304"/>
      <c r="G304"/>
      <c r="J304"/>
    </row>
    <row r="305" spans="2:10">
      <c r="B305"/>
      <c r="G305"/>
      <c r="J305"/>
    </row>
    <row r="306" spans="2:10">
      <c r="B306"/>
      <c r="G306"/>
      <c r="J306"/>
    </row>
    <row r="307" spans="2:10">
      <c r="B307"/>
      <c r="G307"/>
      <c r="J307"/>
    </row>
    <row r="308" spans="2:10">
      <c r="B308"/>
      <c r="G308"/>
      <c r="J308"/>
    </row>
    <row r="309" spans="2:10">
      <c r="B309"/>
      <c r="G309"/>
      <c r="J309"/>
    </row>
    <row r="310" spans="2:10">
      <c r="B310"/>
      <c r="G310"/>
      <c r="J310"/>
    </row>
    <row r="311" spans="2:10">
      <c r="B311"/>
      <c r="G311"/>
      <c r="J311"/>
    </row>
    <row r="312" spans="2:10">
      <c r="B312"/>
      <c r="G312"/>
      <c r="J312"/>
    </row>
    <row r="313" spans="2:10">
      <c r="B313"/>
      <c r="G313"/>
      <c r="J313"/>
    </row>
    <row r="314" spans="2:10">
      <c r="B314"/>
      <c r="G314"/>
      <c r="J314"/>
    </row>
    <row r="315" spans="2:10">
      <c r="B315"/>
      <c r="G315"/>
      <c r="J315"/>
    </row>
    <row r="316" spans="2:10">
      <c r="B316"/>
      <c r="G316"/>
      <c r="J316"/>
    </row>
    <row r="317" spans="2:10">
      <c r="B317"/>
      <c r="G317"/>
      <c r="J317"/>
    </row>
    <row r="318" spans="2:10">
      <c r="B318"/>
      <c r="G318"/>
      <c r="J318"/>
    </row>
    <row r="319" spans="2:10">
      <c r="B319"/>
      <c r="G319"/>
      <c r="J319"/>
    </row>
    <row r="320" spans="2:10">
      <c r="B320"/>
      <c r="G320"/>
      <c r="J320"/>
    </row>
    <row r="321" spans="2:10">
      <c r="B321"/>
      <c r="G321"/>
      <c r="J321"/>
    </row>
    <row r="322" spans="2:10">
      <c r="B322"/>
      <c r="G322"/>
      <c r="J322"/>
    </row>
    <row r="323" spans="2:10">
      <c r="B323"/>
      <c r="G323"/>
      <c r="J323"/>
    </row>
    <row r="324" spans="2:10">
      <c r="B324"/>
      <c r="G324"/>
      <c r="J324"/>
    </row>
    <row r="325" spans="2:10">
      <c r="B325"/>
      <c r="G325"/>
      <c r="J325"/>
    </row>
    <row r="326" spans="2:10">
      <c r="B326"/>
      <c r="G326"/>
      <c r="J326"/>
    </row>
    <row r="327" spans="2:10">
      <c r="B327"/>
      <c r="G327"/>
      <c r="J327"/>
    </row>
    <row r="328" spans="2:10">
      <c r="B328"/>
      <c r="G328"/>
      <c r="J328"/>
    </row>
    <row r="329" spans="2:10">
      <c r="B329"/>
      <c r="G329"/>
      <c r="J329"/>
    </row>
    <row r="330" spans="2:10">
      <c r="B330"/>
      <c r="G330"/>
    </row>
    <row r="331" spans="2:10">
      <c r="B331"/>
      <c r="G331"/>
    </row>
    <row r="332" spans="2:10">
      <c r="B332"/>
      <c r="G332"/>
    </row>
    <row r="333" spans="2:10">
      <c r="B333"/>
      <c r="G333"/>
    </row>
    <row r="334" spans="2:10">
      <c r="B334"/>
      <c r="G334"/>
    </row>
    <row r="335" spans="2:10">
      <c r="B335"/>
      <c r="G335"/>
    </row>
    <row r="336" spans="2:10">
      <c r="B336"/>
      <c r="G336"/>
    </row>
    <row r="337" spans="2:7">
      <c r="B337"/>
      <c r="G337"/>
    </row>
    <row r="338" spans="2:7">
      <c r="B338"/>
      <c r="G338"/>
    </row>
    <row r="339" spans="2:7">
      <c r="B339"/>
      <c r="G339"/>
    </row>
    <row r="340" spans="2:7">
      <c r="B340"/>
      <c r="G340"/>
    </row>
    <row r="341" spans="2:7">
      <c r="B341"/>
      <c r="G341"/>
    </row>
    <row r="342" spans="2:7">
      <c r="B342"/>
      <c r="G342"/>
    </row>
    <row r="343" spans="2:7">
      <c r="B343"/>
      <c r="G343"/>
    </row>
    <row r="344" spans="2:7">
      <c r="B344"/>
      <c r="G344"/>
    </row>
    <row r="345" spans="2:7">
      <c r="B345"/>
      <c r="G345"/>
    </row>
    <row r="346" spans="2:7">
      <c r="B346"/>
      <c r="G346"/>
    </row>
    <row r="347" spans="2:7">
      <c r="B347"/>
      <c r="G347"/>
    </row>
    <row r="348" spans="2:7">
      <c r="B348"/>
      <c r="G348"/>
    </row>
    <row r="349" spans="2:7">
      <c r="B349"/>
      <c r="G349"/>
    </row>
    <row r="350" spans="2:7">
      <c r="B350"/>
      <c r="G350"/>
    </row>
    <row r="351" spans="2:7">
      <c r="B351"/>
      <c r="G351"/>
    </row>
    <row r="352" spans="2:7">
      <c r="B352"/>
      <c r="G352"/>
    </row>
    <row r="353" spans="2:7">
      <c r="B353"/>
      <c r="G353"/>
    </row>
    <row r="354" spans="2:7">
      <c r="B354"/>
      <c r="G354"/>
    </row>
    <row r="355" spans="2:7">
      <c r="B355"/>
      <c r="G355"/>
    </row>
    <row r="356" spans="2:7">
      <c r="B356"/>
      <c r="G356"/>
    </row>
    <row r="357" spans="2:7">
      <c r="B357"/>
      <c r="G357"/>
    </row>
    <row r="358" spans="2:7">
      <c r="B358"/>
      <c r="G358"/>
    </row>
    <row r="359" spans="2:7">
      <c r="B359"/>
      <c r="G359"/>
    </row>
    <row r="360" spans="2:7">
      <c r="B360"/>
      <c r="G360"/>
    </row>
    <row r="361" spans="2:7">
      <c r="B361"/>
      <c r="G361"/>
    </row>
    <row r="362" spans="2:7">
      <c r="B362"/>
      <c r="G362"/>
    </row>
    <row r="363" spans="2:7">
      <c r="B363"/>
      <c r="G363"/>
    </row>
    <row r="364" spans="2:7">
      <c r="B364"/>
      <c r="G364"/>
    </row>
    <row r="365" spans="2:7">
      <c r="B365"/>
      <c r="G365"/>
    </row>
    <row r="366" spans="2:7">
      <c r="B366"/>
      <c r="G366"/>
    </row>
    <row r="367" spans="2:7">
      <c r="B367"/>
      <c r="G367"/>
    </row>
    <row r="368" spans="2:7">
      <c r="B368"/>
      <c r="G368"/>
    </row>
    <row r="369" spans="2:7">
      <c r="B369"/>
      <c r="G369"/>
    </row>
    <row r="370" spans="2:7">
      <c r="B370"/>
      <c r="G370"/>
    </row>
    <row r="371" spans="2:7">
      <c r="B371"/>
      <c r="G371"/>
    </row>
    <row r="372" spans="2:7">
      <c r="B372"/>
      <c r="G372"/>
    </row>
    <row r="373" spans="2:7">
      <c r="B373"/>
      <c r="G373"/>
    </row>
    <row r="374" spans="2:7">
      <c r="B374"/>
      <c r="G374"/>
    </row>
    <row r="375" spans="2:7">
      <c r="B375"/>
      <c r="G375"/>
    </row>
    <row r="376" spans="2:7">
      <c r="B376"/>
      <c r="G376"/>
    </row>
    <row r="377" spans="2:7">
      <c r="B377"/>
      <c r="G377"/>
    </row>
    <row r="378" spans="2:7">
      <c r="B378"/>
      <c r="G378"/>
    </row>
    <row r="379" spans="2:7">
      <c r="B379"/>
      <c r="G379"/>
    </row>
    <row r="380" spans="2:7">
      <c r="B380"/>
      <c r="G380"/>
    </row>
    <row r="381" spans="2:7">
      <c r="B381"/>
      <c r="G381"/>
    </row>
    <row r="382" spans="2:7">
      <c r="B382"/>
      <c r="G382"/>
    </row>
    <row r="383" spans="2:7">
      <c r="B383"/>
      <c r="G383"/>
    </row>
    <row r="384" spans="2:7">
      <c r="B384"/>
      <c r="G384"/>
    </row>
    <row r="385" spans="2:7">
      <c r="B385"/>
      <c r="G385"/>
    </row>
    <row r="386" spans="2:7">
      <c r="B386"/>
      <c r="G386"/>
    </row>
    <row r="387" spans="2:7">
      <c r="B387"/>
      <c r="G387"/>
    </row>
    <row r="388" spans="2:7">
      <c r="B388"/>
      <c r="G388"/>
    </row>
    <row r="389" spans="2:7">
      <c r="B389"/>
      <c r="G389"/>
    </row>
    <row r="390" spans="2:7">
      <c r="B390"/>
      <c r="G390"/>
    </row>
    <row r="391" spans="2:7">
      <c r="B391"/>
      <c r="G391"/>
    </row>
    <row r="392" spans="2:7">
      <c r="B392"/>
      <c r="G392"/>
    </row>
    <row r="393" spans="2:7">
      <c r="B393"/>
      <c r="G393"/>
    </row>
    <row r="394" spans="2:7">
      <c r="B394"/>
      <c r="G394"/>
    </row>
    <row r="395" spans="2:7">
      <c r="B395"/>
      <c r="G395"/>
    </row>
    <row r="396" spans="2:7">
      <c r="B396"/>
      <c r="G396"/>
    </row>
    <row r="397" spans="2:7">
      <c r="B397"/>
      <c r="G397"/>
    </row>
    <row r="398" spans="2:7">
      <c r="B398"/>
      <c r="G398"/>
    </row>
    <row r="399" spans="2:7">
      <c r="B399"/>
      <c r="G399"/>
    </row>
    <row r="400" spans="2:7">
      <c r="B400"/>
      <c r="G400"/>
    </row>
    <row r="401" spans="2:7">
      <c r="B401"/>
      <c r="G401"/>
    </row>
    <row r="402" spans="2:7">
      <c r="B402"/>
      <c r="G402"/>
    </row>
    <row r="403" spans="2:7">
      <c r="B403"/>
      <c r="G403"/>
    </row>
    <row r="404" spans="2:7">
      <c r="B404"/>
      <c r="G404"/>
    </row>
    <row r="405" spans="2:7">
      <c r="B405"/>
      <c r="G405"/>
    </row>
    <row r="406" spans="2:7">
      <c r="B406"/>
      <c r="G406"/>
    </row>
    <row r="407" spans="2:7">
      <c r="B407"/>
      <c r="G407"/>
    </row>
    <row r="408" spans="2:7">
      <c r="B408"/>
      <c r="G408"/>
    </row>
    <row r="409" spans="2:7">
      <c r="B409"/>
      <c r="G409"/>
    </row>
    <row r="410" spans="2:7">
      <c r="B410"/>
      <c r="G410"/>
    </row>
    <row r="411" spans="2:7">
      <c r="B411"/>
      <c r="G411"/>
    </row>
    <row r="412" spans="2:7">
      <c r="B412"/>
      <c r="G412"/>
    </row>
    <row r="413" spans="2:7">
      <c r="B413"/>
      <c r="G413"/>
    </row>
    <row r="414" spans="2:7">
      <c r="B414"/>
      <c r="G414"/>
    </row>
    <row r="415" spans="2:7">
      <c r="B415"/>
      <c r="G415"/>
    </row>
    <row r="416" spans="2:7">
      <c r="B416"/>
      <c r="G416"/>
    </row>
    <row r="417" spans="2:7">
      <c r="B417"/>
      <c r="G417"/>
    </row>
    <row r="418" spans="2:7">
      <c r="B418"/>
      <c r="G418"/>
    </row>
    <row r="419" spans="2:7">
      <c r="B419"/>
      <c r="G419"/>
    </row>
    <row r="420" spans="2:7">
      <c r="B420"/>
      <c r="G420"/>
    </row>
    <row r="421" spans="2:7">
      <c r="B421"/>
      <c r="G421"/>
    </row>
    <row r="422" spans="2:7">
      <c r="B422"/>
      <c r="G422"/>
    </row>
    <row r="423" spans="2:7">
      <c r="B423"/>
      <c r="G423"/>
    </row>
    <row r="424" spans="2:7">
      <c r="B424"/>
      <c r="G424"/>
    </row>
    <row r="425" spans="2:7">
      <c r="B425"/>
      <c r="G425"/>
    </row>
    <row r="426" spans="2:7">
      <c r="B426"/>
      <c r="G426"/>
    </row>
    <row r="427" spans="2:7">
      <c r="B427"/>
      <c r="G427"/>
    </row>
    <row r="428" spans="2:7">
      <c r="B428"/>
      <c r="G428"/>
    </row>
    <row r="429" spans="2:7">
      <c r="B429"/>
      <c r="G429"/>
    </row>
    <row r="430" spans="2:7">
      <c r="B430"/>
      <c r="G430"/>
    </row>
    <row r="431" spans="2:7">
      <c r="B431"/>
      <c r="G431"/>
    </row>
    <row r="432" spans="2:7">
      <c r="B432"/>
      <c r="G432"/>
    </row>
    <row r="433" spans="2:7">
      <c r="B433"/>
      <c r="G433"/>
    </row>
    <row r="434" spans="2:7">
      <c r="B434"/>
      <c r="G434"/>
    </row>
    <row r="435" spans="2:7">
      <c r="B435"/>
      <c r="G435"/>
    </row>
    <row r="436" spans="2:7">
      <c r="B436"/>
      <c r="G436"/>
    </row>
    <row r="437" spans="2:7">
      <c r="B437"/>
      <c r="G437"/>
    </row>
    <row r="438" spans="2:7">
      <c r="B438"/>
      <c r="G438"/>
    </row>
    <row r="439" spans="2:7">
      <c r="B439"/>
      <c r="G439"/>
    </row>
    <row r="440" spans="2:7">
      <c r="B440"/>
      <c r="G440"/>
    </row>
    <row r="441" spans="2:7">
      <c r="B441"/>
      <c r="G441"/>
    </row>
    <row r="442" spans="2:7">
      <c r="B442"/>
      <c r="G442"/>
    </row>
    <row r="443" spans="2:7">
      <c r="B443"/>
      <c r="G443"/>
    </row>
    <row r="444" spans="2:7">
      <c r="B444"/>
      <c r="G444"/>
    </row>
    <row r="445" spans="2:7">
      <c r="B445"/>
      <c r="G445"/>
    </row>
    <row r="446" spans="2:7">
      <c r="B446"/>
      <c r="G446"/>
    </row>
    <row r="447" spans="2:7">
      <c r="B447"/>
      <c r="G447"/>
    </row>
    <row r="448" spans="2:7">
      <c r="B448"/>
      <c r="G448"/>
    </row>
    <row r="449" spans="2:7">
      <c r="B449"/>
      <c r="G449"/>
    </row>
    <row r="450" spans="2:7">
      <c r="B450"/>
      <c r="G450"/>
    </row>
    <row r="451" spans="2:7">
      <c r="B451"/>
      <c r="G451"/>
    </row>
    <row r="452" spans="2:7">
      <c r="B452"/>
      <c r="G452"/>
    </row>
    <row r="453" spans="2:7">
      <c r="B453"/>
      <c r="G453"/>
    </row>
    <row r="454" spans="2:7">
      <c r="B454"/>
      <c r="G454"/>
    </row>
    <row r="455" spans="2:7">
      <c r="B455"/>
      <c r="G455"/>
    </row>
    <row r="456" spans="2:7">
      <c r="B456"/>
      <c r="G456"/>
    </row>
    <row r="457" spans="2:7">
      <c r="B457"/>
      <c r="G457"/>
    </row>
    <row r="458" spans="2:7">
      <c r="B458"/>
      <c r="G458"/>
    </row>
    <row r="459" spans="2:7">
      <c r="B459"/>
      <c r="G459"/>
    </row>
    <row r="460" spans="2:7">
      <c r="B460"/>
      <c r="G460"/>
    </row>
    <row r="461" spans="2:7">
      <c r="B461"/>
      <c r="G461"/>
    </row>
    <row r="462" spans="2:7">
      <c r="B462"/>
      <c r="G462"/>
    </row>
    <row r="463" spans="2:7">
      <c r="B463"/>
      <c r="G463"/>
    </row>
    <row r="464" spans="2:7">
      <c r="B464"/>
      <c r="G464"/>
    </row>
    <row r="465" spans="2:7">
      <c r="B465"/>
      <c r="G465"/>
    </row>
    <row r="466" spans="2:7">
      <c r="B466"/>
      <c r="G466"/>
    </row>
    <row r="467" spans="2:7">
      <c r="B467"/>
      <c r="G467"/>
    </row>
    <row r="468" spans="2:7">
      <c r="B468"/>
      <c r="G468"/>
    </row>
    <row r="469" spans="2:7">
      <c r="B469"/>
      <c r="G469"/>
    </row>
    <row r="470" spans="2:7">
      <c r="B470"/>
      <c r="G470"/>
    </row>
    <row r="471" spans="2:7">
      <c r="B471"/>
      <c r="G471"/>
    </row>
    <row r="472" spans="2:7">
      <c r="B472"/>
      <c r="G472"/>
    </row>
    <row r="473" spans="2:7">
      <c r="B473"/>
      <c r="G473"/>
    </row>
    <row r="474" spans="2:7">
      <c r="B474"/>
      <c r="G474"/>
    </row>
    <row r="475" spans="2:7">
      <c r="B475"/>
      <c r="G475"/>
    </row>
    <row r="476" spans="2:7">
      <c r="B476"/>
      <c r="G476"/>
    </row>
    <row r="477" spans="2:7">
      <c r="B477"/>
      <c r="G477"/>
    </row>
    <row r="478" spans="2:7">
      <c r="B478"/>
      <c r="G478"/>
    </row>
    <row r="479" spans="2:7">
      <c r="B479"/>
      <c r="G479"/>
    </row>
    <row r="480" spans="2:7">
      <c r="B480"/>
      <c r="G480"/>
    </row>
    <row r="481" spans="2:7">
      <c r="B481"/>
      <c r="G481"/>
    </row>
    <row r="482" spans="2:7">
      <c r="B482"/>
      <c r="G482"/>
    </row>
    <row r="483" spans="2:7">
      <c r="B483"/>
      <c r="G483"/>
    </row>
    <row r="484" spans="2:7">
      <c r="B484"/>
      <c r="G484"/>
    </row>
    <row r="485" spans="2:7">
      <c r="B485"/>
      <c r="G485"/>
    </row>
    <row r="486" spans="2:7">
      <c r="B486"/>
      <c r="G486"/>
    </row>
    <row r="487" spans="2:7">
      <c r="B487"/>
      <c r="G487"/>
    </row>
    <row r="488" spans="2:7">
      <c r="B488"/>
      <c r="G488"/>
    </row>
    <row r="489" spans="2:7">
      <c r="B489"/>
      <c r="G489"/>
    </row>
    <row r="490" spans="2:7">
      <c r="B490"/>
      <c r="G490"/>
    </row>
    <row r="491" spans="2:7">
      <c r="B491"/>
      <c r="G491"/>
    </row>
    <row r="492" spans="2:7">
      <c r="B492"/>
      <c r="G492"/>
    </row>
    <row r="493" spans="2:7">
      <c r="B493"/>
      <c r="G493"/>
    </row>
    <row r="494" spans="2:7">
      <c r="B494"/>
      <c r="G494"/>
    </row>
    <row r="495" spans="2:7">
      <c r="B495"/>
      <c r="G495"/>
    </row>
    <row r="496" spans="2:7">
      <c r="B496"/>
      <c r="G496"/>
    </row>
    <row r="497" spans="2:7">
      <c r="B497"/>
      <c r="G497"/>
    </row>
    <row r="498" spans="2:7">
      <c r="B498"/>
      <c r="G498"/>
    </row>
    <row r="499" spans="2:7">
      <c r="B499"/>
      <c r="G499"/>
    </row>
    <row r="500" spans="2:7">
      <c r="B500"/>
      <c r="G500"/>
    </row>
    <row r="501" spans="2:7">
      <c r="B501"/>
      <c r="G501"/>
    </row>
    <row r="502" spans="2:7">
      <c r="B502"/>
      <c r="G502"/>
    </row>
    <row r="503" spans="2:7">
      <c r="B503"/>
      <c r="G503"/>
    </row>
    <row r="504" spans="2:7">
      <c r="B504"/>
      <c r="G504"/>
    </row>
    <row r="505" spans="2:7">
      <c r="B505"/>
      <c r="G505"/>
    </row>
    <row r="506" spans="2:7">
      <c r="B506"/>
      <c r="G506"/>
    </row>
    <row r="507" spans="2:7">
      <c r="B507"/>
      <c r="G507"/>
    </row>
    <row r="508" spans="2:7">
      <c r="B508"/>
      <c r="G508"/>
    </row>
    <row r="509" spans="2:7">
      <c r="B509"/>
      <c r="G509"/>
    </row>
    <row r="510" spans="2:7">
      <c r="B510"/>
      <c r="G510"/>
    </row>
    <row r="511" spans="2:7">
      <c r="B511"/>
      <c r="G511"/>
    </row>
    <row r="512" spans="2:7">
      <c r="B512"/>
      <c r="G512"/>
    </row>
    <row r="513" spans="2:7">
      <c r="B513"/>
      <c r="G513"/>
    </row>
    <row r="514" spans="2:7">
      <c r="B514"/>
      <c r="G514"/>
    </row>
    <row r="515" spans="2:7">
      <c r="B515"/>
      <c r="G515"/>
    </row>
    <row r="516" spans="2:7">
      <c r="B516"/>
      <c r="G516"/>
    </row>
    <row r="517" spans="2:7">
      <c r="B517"/>
      <c r="G517"/>
    </row>
    <row r="518" spans="2:7">
      <c r="B518"/>
      <c r="G518"/>
    </row>
    <row r="519" spans="2:7">
      <c r="B519"/>
      <c r="G519"/>
    </row>
    <row r="520" spans="2:7">
      <c r="B520"/>
      <c r="G520"/>
    </row>
    <row r="521" spans="2:7">
      <c r="B521"/>
      <c r="G521"/>
    </row>
    <row r="522" spans="2:7">
      <c r="B522"/>
      <c r="G522"/>
    </row>
    <row r="523" spans="2:7">
      <c r="B523"/>
      <c r="G523"/>
    </row>
    <row r="524" spans="2:7">
      <c r="B524"/>
      <c r="G524"/>
    </row>
    <row r="525" spans="2:7">
      <c r="B525"/>
      <c r="G525"/>
    </row>
    <row r="526" spans="2:7">
      <c r="B526"/>
      <c r="G526"/>
    </row>
    <row r="527" spans="2:7">
      <c r="B527"/>
      <c r="G527"/>
    </row>
    <row r="528" spans="2:7">
      <c r="B528"/>
      <c r="G528"/>
    </row>
    <row r="529" spans="2:7">
      <c r="B529"/>
      <c r="G529"/>
    </row>
    <row r="530" spans="2:7">
      <c r="B530"/>
      <c r="G530"/>
    </row>
    <row r="531" spans="2:7">
      <c r="B531"/>
      <c r="G531"/>
    </row>
    <row r="532" spans="2:7">
      <c r="B532"/>
      <c r="G532"/>
    </row>
    <row r="533" spans="2:7">
      <c r="B533"/>
      <c r="G533"/>
    </row>
    <row r="534" spans="2:7">
      <c r="B534"/>
      <c r="G534"/>
    </row>
    <row r="535" spans="2:7">
      <c r="B535"/>
      <c r="G535"/>
    </row>
    <row r="536" spans="2:7">
      <c r="B536"/>
      <c r="G536"/>
    </row>
    <row r="537" spans="2:7">
      <c r="B537"/>
      <c r="G537"/>
    </row>
    <row r="538" spans="2:7">
      <c r="B538"/>
      <c r="G538"/>
    </row>
    <row r="539" spans="2:7">
      <c r="B539"/>
      <c r="G539"/>
    </row>
    <row r="540" spans="2:7">
      <c r="B540"/>
      <c r="G540"/>
    </row>
    <row r="541" spans="2:7">
      <c r="B541"/>
      <c r="G541"/>
    </row>
    <row r="542" spans="2:7">
      <c r="B542"/>
      <c r="G542"/>
    </row>
    <row r="543" spans="2:7">
      <c r="B543"/>
      <c r="G543"/>
    </row>
    <row r="544" spans="2:7">
      <c r="B544"/>
      <c r="G544"/>
    </row>
    <row r="545" spans="2:7">
      <c r="B545"/>
      <c r="G545"/>
    </row>
    <row r="546" spans="2:7">
      <c r="B546"/>
      <c r="G546"/>
    </row>
    <row r="547" spans="2:7">
      <c r="B547"/>
      <c r="G547"/>
    </row>
    <row r="548" spans="2:7">
      <c r="B548"/>
      <c r="G548"/>
    </row>
    <row r="549" spans="2:7">
      <c r="B549"/>
      <c r="G549"/>
    </row>
    <row r="550" spans="2:7">
      <c r="B550"/>
      <c r="G550"/>
    </row>
    <row r="551" spans="2:7">
      <c r="B551"/>
      <c r="G551"/>
    </row>
    <row r="552" spans="2:7">
      <c r="B552"/>
      <c r="G552"/>
    </row>
    <row r="553" spans="2:7">
      <c r="B553"/>
      <c r="G553"/>
    </row>
    <row r="554" spans="2:7">
      <c r="B554"/>
      <c r="G554"/>
    </row>
    <row r="555" spans="2:7">
      <c r="B555"/>
      <c r="G555"/>
    </row>
    <row r="556" spans="2:7">
      <c r="B556"/>
      <c r="G556"/>
    </row>
    <row r="557" spans="2:7">
      <c r="B557"/>
      <c r="G557"/>
    </row>
    <row r="558" spans="2:7">
      <c r="B558"/>
      <c r="G558"/>
    </row>
    <row r="559" spans="2:7">
      <c r="B559"/>
      <c r="G559"/>
    </row>
    <row r="560" spans="2:7">
      <c r="B560"/>
      <c r="G560"/>
    </row>
    <row r="561" spans="2:7">
      <c r="B561"/>
      <c r="G561"/>
    </row>
    <row r="562" spans="2:7">
      <c r="B562"/>
      <c r="G562"/>
    </row>
    <row r="563" spans="2:7">
      <c r="B563"/>
      <c r="G563"/>
    </row>
    <row r="564" spans="2:7">
      <c r="G564"/>
    </row>
    <row r="565" spans="2:7">
      <c r="G565"/>
    </row>
    <row r="566" spans="2:7">
      <c r="G566"/>
    </row>
    <row r="567" spans="2:7">
      <c r="G567"/>
    </row>
    <row r="568" spans="2:7">
      <c r="G568"/>
    </row>
    <row r="569" spans="2:7">
      <c r="G569"/>
    </row>
    <row r="570" spans="2:7">
      <c r="G570"/>
    </row>
    <row r="571" spans="2:7">
      <c r="G571"/>
    </row>
    <row r="572" spans="2:7">
      <c r="G572"/>
    </row>
    <row r="573" spans="2:7">
      <c r="G573"/>
    </row>
    <row r="574" spans="2:7">
      <c r="G574"/>
    </row>
    <row r="575" spans="2:7">
      <c r="G575"/>
    </row>
    <row r="576" spans="2:7">
      <c r="G576"/>
    </row>
    <row r="577" spans="7:7">
      <c r="G577"/>
    </row>
    <row r="578" spans="7:7">
      <c r="G578"/>
    </row>
    <row r="579" spans="7:7">
      <c r="G579"/>
    </row>
    <row r="580" spans="7:7">
      <c r="G580"/>
    </row>
    <row r="581" spans="7:7">
      <c r="G581"/>
    </row>
    <row r="582" spans="7:7">
      <c r="G582"/>
    </row>
    <row r="583" spans="7:7">
      <c r="G583"/>
    </row>
    <row r="584" spans="7:7">
      <c r="G584"/>
    </row>
    <row r="585" spans="7:7">
      <c r="G585"/>
    </row>
    <row r="586" spans="7:7">
      <c r="G586"/>
    </row>
    <row r="587" spans="7:7">
      <c r="G587"/>
    </row>
    <row r="588" spans="7:7">
      <c r="G588"/>
    </row>
    <row r="589" spans="7:7">
      <c r="G589"/>
    </row>
    <row r="590" spans="7:7">
      <c r="G590"/>
    </row>
    <row r="591" spans="7:7">
      <c r="G591"/>
    </row>
    <row r="592" spans="7:7">
      <c r="G592"/>
    </row>
    <row r="593" spans="7:7">
      <c r="G593"/>
    </row>
    <row r="594" spans="7:7">
      <c r="G594"/>
    </row>
    <row r="595" spans="7:7">
      <c r="G595"/>
    </row>
    <row r="596" spans="7:7">
      <c r="G596"/>
    </row>
    <row r="597" spans="7:7">
      <c r="G597"/>
    </row>
    <row r="598" spans="7:7">
      <c r="G598"/>
    </row>
    <row r="599" spans="7:7">
      <c r="G599"/>
    </row>
    <row r="600" spans="7:7">
      <c r="G600"/>
    </row>
    <row r="601" spans="7:7">
      <c r="G601"/>
    </row>
    <row r="602" spans="7:7">
      <c r="G602"/>
    </row>
    <row r="603" spans="7:7">
      <c r="G603"/>
    </row>
    <row r="604" spans="7:7">
      <c r="G604"/>
    </row>
    <row r="605" spans="7:7">
      <c r="G605"/>
    </row>
    <row r="606" spans="7:7">
      <c r="G606"/>
    </row>
    <row r="607" spans="7:7">
      <c r="G607"/>
    </row>
    <row r="608" spans="7:7">
      <c r="G608"/>
    </row>
    <row r="609" spans="7:7">
      <c r="G609"/>
    </row>
    <row r="610" spans="7:7">
      <c r="G610"/>
    </row>
    <row r="611" spans="7:7">
      <c r="G611"/>
    </row>
    <row r="612" spans="7:7">
      <c r="G612"/>
    </row>
    <row r="613" spans="7:7">
      <c r="G613"/>
    </row>
    <row r="614" spans="7:7">
      <c r="G614"/>
    </row>
    <row r="615" spans="7:7">
      <c r="G615"/>
    </row>
    <row r="616" spans="7:7">
      <c r="G616"/>
    </row>
    <row r="617" spans="7:7">
      <c r="G617"/>
    </row>
    <row r="618" spans="7:7">
      <c r="G618"/>
    </row>
    <row r="619" spans="7:7">
      <c r="G619"/>
    </row>
    <row r="620" spans="7:7">
      <c r="G620"/>
    </row>
    <row r="621" spans="7:7">
      <c r="G621"/>
    </row>
    <row r="622" spans="7:7">
      <c r="G622"/>
    </row>
    <row r="623" spans="7:7">
      <c r="G623"/>
    </row>
    <row r="624" spans="7:7">
      <c r="G624"/>
    </row>
    <row r="625" spans="7:7">
      <c r="G625"/>
    </row>
    <row r="626" spans="7:7">
      <c r="G626"/>
    </row>
    <row r="627" spans="7:7">
      <c r="G627"/>
    </row>
    <row r="628" spans="7:7">
      <c r="G628"/>
    </row>
    <row r="629" spans="7:7">
      <c r="G629"/>
    </row>
    <row r="630" spans="7:7">
      <c r="G630"/>
    </row>
    <row r="631" spans="7:7">
      <c r="G631"/>
    </row>
    <row r="632" spans="7:7">
      <c r="G632"/>
    </row>
    <row r="633" spans="7:7">
      <c r="G633"/>
    </row>
    <row r="634" spans="7:7">
      <c r="G634"/>
    </row>
    <row r="635" spans="7:7">
      <c r="G635"/>
    </row>
    <row r="636" spans="7:7">
      <c r="G636"/>
    </row>
    <row r="637" spans="7:7">
      <c r="G637"/>
    </row>
    <row r="638" spans="7:7">
      <c r="G638"/>
    </row>
    <row r="639" spans="7:7">
      <c r="G639"/>
    </row>
    <row r="640" spans="7:7">
      <c r="G640"/>
    </row>
    <row r="641" spans="7:7">
      <c r="G641"/>
    </row>
    <row r="642" spans="7:7">
      <c r="G642"/>
    </row>
    <row r="643" spans="7:7">
      <c r="G643"/>
    </row>
    <row r="644" spans="7:7">
      <c r="G644"/>
    </row>
    <row r="645" spans="7:7">
      <c r="G645"/>
    </row>
    <row r="646" spans="7:7">
      <c r="G646"/>
    </row>
    <row r="647" spans="7:7">
      <c r="G647"/>
    </row>
    <row r="648" spans="7:7">
      <c r="G648"/>
    </row>
    <row r="649" spans="7:7">
      <c r="G649"/>
    </row>
    <row r="650" spans="7:7">
      <c r="G650"/>
    </row>
    <row r="651" spans="7:7">
      <c r="G651"/>
    </row>
    <row r="652" spans="7:7">
      <c r="G652"/>
    </row>
    <row r="653" spans="7:7">
      <c r="G653"/>
    </row>
    <row r="654" spans="7:7">
      <c r="G654"/>
    </row>
    <row r="655" spans="7:7">
      <c r="G655"/>
    </row>
    <row r="656" spans="7:7">
      <c r="G656"/>
    </row>
    <row r="657" spans="7:7">
      <c r="G657"/>
    </row>
    <row r="658" spans="7:7">
      <c r="G658"/>
    </row>
    <row r="659" spans="7:7">
      <c r="G659"/>
    </row>
    <row r="660" spans="7:7">
      <c r="G660"/>
    </row>
    <row r="661" spans="7:7">
      <c r="G661"/>
    </row>
    <row r="662" spans="7:7">
      <c r="G662"/>
    </row>
    <row r="663" spans="7:7">
      <c r="G663"/>
    </row>
    <row r="664" spans="7:7">
      <c r="G664"/>
    </row>
    <row r="665" spans="7:7">
      <c r="G665"/>
    </row>
    <row r="666" spans="7:7">
      <c r="G666"/>
    </row>
    <row r="667" spans="7:7">
      <c r="G667"/>
    </row>
    <row r="668" spans="7:7">
      <c r="G668"/>
    </row>
    <row r="669" spans="7:7">
      <c r="G669"/>
    </row>
    <row r="670" spans="7:7">
      <c r="G670"/>
    </row>
    <row r="671" spans="7:7">
      <c r="G671"/>
    </row>
    <row r="672" spans="7:7">
      <c r="G672"/>
    </row>
    <row r="673" spans="7:7">
      <c r="G673"/>
    </row>
    <row r="674" spans="7:7">
      <c r="G674"/>
    </row>
    <row r="675" spans="7:7">
      <c r="G675"/>
    </row>
    <row r="676" spans="7:7">
      <c r="G676"/>
    </row>
    <row r="677" spans="7:7">
      <c r="G677"/>
    </row>
    <row r="678" spans="7:7">
      <c r="G678"/>
    </row>
    <row r="679" spans="7:7">
      <c r="G679"/>
    </row>
    <row r="680" spans="7:7">
      <c r="G680"/>
    </row>
    <row r="681" spans="7:7">
      <c r="G681"/>
    </row>
    <row r="682" spans="7:7">
      <c r="G682"/>
    </row>
    <row r="683" spans="7:7">
      <c r="G683"/>
    </row>
    <row r="684" spans="7:7">
      <c r="G684"/>
    </row>
    <row r="685" spans="7:7">
      <c r="G685"/>
    </row>
    <row r="686" spans="7:7">
      <c r="G686"/>
    </row>
    <row r="687" spans="7:7">
      <c r="G687"/>
    </row>
    <row r="688" spans="7:7">
      <c r="G688"/>
    </row>
    <row r="689" spans="7:7">
      <c r="G689"/>
    </row>
    <row r="690" spans="7:7">
      <c r="G690"/>
    </row>
    <row r="691" spans="7:7">
      <c r="G691"/>
    </row>
    <row r="692" spans="7:7">
      <c r="G692"/>
    </row>
    <row r="693" spans="7:7">
      <c r="G693"/>
    </row>
    <row r="694" spans="7:7">
      <c r="G694"/>
    </row>
    <row r="695" spans="7:7">
      <c r="G695"/>
    </row>
    <row r="696" spans="7:7">
      <c r="G696"/>
    </row>
    <row r="697" spans="7:7">
      <c r="G697"/>
    </row>
    <row r="698" spans="7:7">
      <c r="G698"/>
    </row>
    <row r="699" spans="7:7">
      <c r="G699"/>
    </row>
    <row r="700" spans="7:7">
      <c r="G700"/>
    </row>
    <row r="701" spans="7:7">
      <c r="G701"/>
    </row>
    <row r="702" spans="7:7">
      <c r="G702"/>
    </row>
    <row r="703" spans="7:7">
      <c r="G703"/>
    </row>
    <row r="704" spans="7:7">
      <c r="G704"/>
    </row>
    <row r="705" spans="7:7">
      <c r="G705"/>
    </row>
    <row r="706" spans="7:7">
      <c r="G706"/>
    </row>
    <row r="707" spans="7:7">
      <c r="G707"/>
    </row>
    <row r="708" spans="7:7">
      <c r="G708"/>
    </row>
    <row r="709" spans="7:7">
      <c r="G709"/>
    </row>
    <row r="710" spans="7:7">
      <c r="G710"/>
    </row>
    <row r="711" spans="7:7">
      <c r="G711"/>
    </row>
    <row r="712" spans="7:7">
      <c r="G712"/>
    </row>
    <row r="713" spans="7:7">
      <c r="G713"/>
    </row>
  </sheetData>
  <pageMargins left="0.511811024" right="0.511811024" top="0.78740157499999996" bottom="0.78740157499999996" header="0.31496062000000002" footer="0.31496062000000002"/>
  <ignoredErrors>
    <ignoredError sqref="E15"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2" filterMode="1">
    <tabColor theme="5" tint="0.59999389629810485"/>
  </sheetPr>
  <dimension ref="A2:AJ370"/>
  <sheetViews>
    <sheetView showGridLines="0" tabSelected="1" zoomScale="70" zoomScaleNormal="70" zoomScaleSheetLayoutView="40" workbookViewId="0">
      <pane ySplit="2" topLeftCell="A3" activePane="bottomLeft" state="frozen"/>
      <selection pane="bottomLeft" activeCell="C1" sqref="B1:C1048576"/>
    </sheetView>
  </sheetViews>
  <sheetFormatPr defaultColWidth="9.28515625" defaultRowHeight="15" outlineLevelCol="1"/>
  <cols>
    <col min="1" max="1" width="2" style="140" customWidth="1"/>
    <col min="2" max="2" width="9.28515625" style="140" hidden="1" customWidth="1" outlineLevel="1"/>
    <col min="3" max="3" width="15.42578125" style="140" hidden="1" customWidth="1" collapsed="1"/>
    <col min="4" max="4" width="25" style="140" hidden="1" customWidth="1" outlineLevel="1"/>
    <col min="5" max="5" width="25.28515625" style="140" hidden="1" customWidth="1" outlineLevel="1"/>
    <col min="6" max="6" width="34" style="140" hidden="1" customWidth="1" outlineLevel="1"/>
    <col min="7" max="7" width="13.7109375" style="140" customWidth="1" collapsed="1"/>
    <col min="8" max="8" width="19.28515625" style="140" hidden="1" customWidth="1" outlineLevel="1"/>
    <col min="9" max="9" width="19.7109375" style="140" hidden="1" customWidth="1" outlineLevel="1"/>
    <col min="10" max="10" width="26.7109375" style="140" hidden="1" customWidth="1" outlineLevel="1"/>
    <col min="11" max="11" width="26.42578125" style="140" bestFit="1" customWidth="1" collapsed="1"/>
    <col min="12" max="12" width="74.42578125" style="275" bestFit="1" customWidth="1"/>
    <col min="13" max="13" width="25" style="275" customWidth="1" outlineLevel="1"/>
    <col min="14" max="14" width="18.28515625" style="275" customWidth="1" outlineLevel="1"/>
    <col min="15" max="15" width="57.28515625" style="275" customWidth="1" outlineLevel="1"/>
    <col min="16" max="16" width="88" style="275" customWidth="1" outlineLevel="1"/>
    <col min="17" max="17" width="7.28515625" style="140" customWidth="1"/>
    <col min="18" max="19" width="26.5703125" style="140" hidden="1" customWidth="1" outlineLevel="1"/>
    <col min="20" max="20" width="26.5703125" style="140" customWidth="1" collapsed="1"/>
    <col min="21" max="21" width="3.28515625" style="140" customWidth="1"/>
    <col min="22" max="22" width="14.7109375" style="140" hidden="1" customWidth="1" outlineLevel="1"/>
    <col min="23" max="23" width="11.28515625" style="63" hidden="1" customWidth="1" outlineLevel="1"/>
    <col min="24" max="24" width="7.28515625" style="140" hidden="1" customWidth="1" outlineLevel="1"/>
    <col min="25" max="25" width="22.42578125" style="153" hidden="1" customWidth="1" outlineLevel="1"/>
    <col min="26" max="26" width="26.7109375" style="140" hidden="1" customWidth="1" collapsed="1"/>
    <col min="27" max="27" width="84.28515625" style="140" hidden="1" customWidth="1"/>
    <col min="28" max="28" width="56.7109375" style="140" hidden="1" customWidth="1"/>
    <col min="29" max="16384" width="9.28515625" style="140"/>
  </cols>
  <sheetData>
    <row r="2" spans="2:36" s="142" customFormat="1" ht="30">
      <c r="B2" s="203" t="s">
        <v>29</v>
      </c>
      <c r="C2" s="207" t="s">
        <v>36</v>
      </c>
      <c r="D2" s="188" t="s">
        <v>37</v>
      </c>
      <c r="E2" s="188" t="s">
        <v>38</v>
      </c>
      <c r="F2" s="200" t="s">
        <v>39</v>
      </c>
      <c r="G2" s="143" t="s">
        <v>40</v>
      </c>
      <c r="H2" s="187" t="s">
        <v>41</v>
      </c>
      <c r="I2" s="144" t="s">
        <v>42</v>
      </c>
      <c r="J2" s="187" t="s">
        <v>43</v>
      </c>
      <c r="K2" s="144" t="s">
        <v>10</v>
      </c>
      <c r="L2" s="144" t="s">
        <v>44</v>
      </c>
      <c r="M2" s="144" t="s">
        <v>45</v>
      </c>
      <c r="N2" s="144" t="s">
        <v>22</v>
      </c>
      <c r="O2" s="144" t="s">
        <v>46</v>
      </c>
      <c r="P2" s="144" t="s">
        <v>47</v>
      </c>
      <c r="Q2" s="144" t="s">
        <v>48</v>
      </c>
      <c r="R2" s="145" t="s">
        <v>49</v>
      </c>
      <c r="S2" s="2" t="s">
        <v>50</v>
      </c>
      <c r="T2" s="2" t="s">
        <v>51</v>
      </c>
      <c r="V2" s="143" t="s">
        <v>52</v>
      </c>
      <c r="W2" s="144" t="s">
        <v>53</v>
      </c>
      <c r="X2" s="144" t="s">
        <v>48</v>
      </c>
      <c r="Y2" s="154" t="s">
        <v>54</v>
      </c>
      <c r="Z2" s="144" t="s">
        <v>55</v>
      </c>
      <c r="AA2" s="145" t="s">
        <v>56</v>
      </c>
      <c r="AB2" s="205" t="s">
        <v>57</v>
      </c>
      <c r="AJ2" s="142" t="s">
        <v>58</v>
      </c>
    </row>
    <row r="3" spans="2:36" ht="75">
      <c r="B3" s="146">
        <v>686</v>
      </c>
      <c r="C3" s="206" t="s">
        <v>59</v>
      </c>
      <c r="D3" s="149"/>
      <c r="E3" s="149"/>
      <c r="F3" s="149" t="s">
        <v>22</v>
      </c>
      <c r="G3" s="201" t="str">
        <f t="shared" ref="G3:G66" ca="1" si="0">INDEX(INDIRECT($I3&amp;"!$1:$1048576"),MATCH($B3,INDIRECT($I3&amp;"!$A:$A"),),MATCH(G$2,INDIRECT($I3&amp;"!$1:$1"),))</f>
        <v>OSCN</v>
      </c>
      <c r="H3" s="149" t="s">
        <v>60</v>
      </c>
      <c r="I3" s="147" t="s">
        <v>61</v>
      </c>
      <c r="J3" s="147" t="s">
        <v>62</v>
      </c>
      <c r="K3" s="147" t="s">
        <v>14</v>
      </c>
      <c r="L3" s="280" t="str">
        <f t="shared" ref="L3:T12" ca="1" si="1">INDEX(INDIRECT($I3&amp;"!$1:$1048576"),MATCH($B3,INDIRECT($I3&amp;"!$A:$A"),),MATCH(L$2,INDIRECT($I3&amp;"!$1:$1"),))</f>
        <v>BANCO VOTORANTIM S.A. / BANCO SANTANDER (BRASIL) S.A.</v>
      </c>
      <c r="M3" s="283" t="str">
        <f t="shared" ca="1" si="1"/>
        <v>59.588.111/0001-03 (Votorantim) - 90.400.888/0001-42 (Santander)</v>
      </c>
      <c r="N3" s="285" t="str">
        <f t="shared" ca="1" si="1"/>
        <v>0800 772 8086 (Votorantim) 4004 3535 (Santander)</v>
      </c>
      <c r="O3" s="216" t="str">
        <f t="shared" ca="1" si="1"/>
        <v>marco.jesus@bancovotorantim.com.br; rodrigo.cuano@bancovotorantim.com.br; jose.salvini@bancovotorantim.com.br; adriana.vieira@bancovotorantim.com.br; rodrigo.pereira@bancovotorantim.com.br</v>
      </c>
      <c r="P3" s="276" t="str">
        <f t="shared" ca="1" si="1"/>
        <v>AVENIDA DAS NACOES UNIDAS 14171, TORRE A ANDAR 18 SÃO PAULO/SP (Votorantim)| AV PRES JUSCELINO KUBITSCHEK 2041 - SÃO PAULO/SP (Santander)</v>
      </c>
      <c r="Q3" s="149" t="str">
        <f t="shared" ca="1" si="1"/>
        <v>Real</v>
      </c>
      <c r="R3" s="149">
        <f t="shared" ca="1" si="1"/>
        <v>2222022769.8417497</v>
      </c>
      <c r="S3" s="149">
        <f t="shared" ca="1" si="1"/>
        <v>2285084860.130394</v>
      </c>
      <c r="T3" s="149">
        <f t="shared" ca="1" si="1"/>
        <v>2285084860.130394</v>
      </c>
      <c r="V3" s="157" t="str">
        <f t="shared" ref="V3:AA12" ca="1" si="2">INDEX(INDIRECT($I3&amp;"!$1:$1048576"),MATCH($B3,INDIRECT($I3&amp;"!$A:$A"),),MATCH(V$2,INDIRECT($I3&amp;"!$1:$1"),))</f>
        <v>SIM</v>
      </c>
      <c r="W3" s="158">
        <f t="shared" ca="1" si="2"/>
        <v>3</v>
      </c>
      <c r="X3" s="155" t="str">
        <f t="shared" ca="1" si="2"/>
        <v>Real</v>
      </c>
      <c r="Y3" s="155">
        <f t="shared" ca="1" si="2"/>
        <v>588397594.08000004</v>
      </c>
      <c r="Z3" s="155">
        <f t="shared" ca="1" si="2"/>
        <v>0</v>
      </c>
      <c r="AA3" s="156" t="str">
        <f t="shared" ca="1" si="2"/>
        <v>Debêntures subscritas pelos bancos Votorantim e Santander com créditos concursais</v>
      </c>
      <c r="AB3" s="156">
        <f t="shared" ref="AB3:AB66" ca="1" si="3">IFERROR(INDEX(INDIRECT($I3&amp;"!$1:$1048576"),MATCH($B3,INDIRECT($I3&amp;"!$A:$A"),),MATCH(AB$2,INDIRECT($I3&amp;"!$1:$1"),)),"")</f>
        <v>0</v>
      </c>
    </row>
    <row r="4" spans="2:36" ht="30">
      <c r="B4" s="146">
        <v>681</v>
      </c>
      <c r="C4" s="206" t="s">
        <v>59</v>
      </c>
      <c r="D4" s="149"/>
      <c r="E4" s="149"/>
      <c r="F4" s="149"/>
      <c r="G4" s="201" t="str">
        <f t="shared" ca="1" si="0"/>
        <v>OSCN</v>
      </c>
      <c r="H4" s="149" t="s">
        <v>60</v>
      </c>
      <c r="I4" s="147" t="s">
        <v>63</v>
      </c>
      <c r="J4" s="147" t="s">
        <v>64</v>
      </c>
      <c r="K4" s="147" t="s">
        <v>14</v>
      </c>
      <c r="L4" s="280" t="str">
        <f t="shared" ca="1" si="1"/>
        <v>Caixa Econômica Federal - CEF</v>
      </c>
      <c r="M4" s="283" t="str">
        <f t="shared" ca="1" si="1"/>
        <v>00.360.305/0001-04</v>
      </c>
      <c r="N4" s="285" t="str">
        <f t="shared" ca="1" si="1"/>
        <v>61 3521-8600</v>
      </c>
      <c r="O4" s="216" t="str">
        <f t="shared" ca="1" si="1"/>
        <v>thiago.paim@caixa.gov.br; antonio.silveira@caixa.gov.br; luis.romero@caixa.gov.br; antonio. silveira@caixa. gov.br</v>
      </c>
      <c r="P4" s="276" t="str">
        <f t="shared" ca="1" si="1"/>
        <v>Setor Bancário Sul Quadra 4 34 Bloco A Asa Sul 70092-900 Brasilia Brasilia Distrito Federal Brasil</v>
      </c>
      <c r="Q4" s="149" t="str">
        <f t="shared" ca="1" si="1"/>
        <v>Real</v>
      </c>
      <c r="R4" s="149">
        <f t="shared" ca="1" si="1"/>
        <v>1640900169.0799999</v>
      </c>
      <c r="S4" s="149">
        <f t="shared" ca="1" si="1"/>
        <v>1691213509.2</v>
      </c>
      <c r="T4" s="149">
        <f t="shared" ca="1" si="1"/>
        <v>1691213509.2</v>
      </c>
      <c r="V4" s="157" t="str">
        <f t="shared" ca="1" si="2"/>
        <v>SIM</v>
      </c>
      <c r="W4" s="158">
        <f t="shared" ca="1" si="2"/>
        <v>3</v>
      </c>
      <c r="X4" s="155" t="str">
        <f t="shared" ca="1" si="2"/>
        <v>Real</v>
      </c>
      <c r="Y4" s="155">
        <f t="shared" ca="1" si="2"/>
        <v>461400842</v>
      </c>
      <c r="Z4" s="155">
        <f t="shared" ca="1" si="2"/>
        <v>0</v>
      </c>
      <c r="AA4" s="156">
        <f t="shared" ca="1" si="2"/>
        <v>0</v>
      </c>
      <c r="AB4" s="156">
        <f t="shared" ca="1" si="3"/>
        <v>0</v>
      </c>
    </row>
    <row r="5" spans="2:36" ht="45">
      <c r="B5" s="146">
        <v>688</v>
      </c>
      <c r="C5" s="206" t="s">
        <v>59</v>
      </c>
      <c r="D5" s="149"/>
      <c r="E5" s="149"/>
      <c r="F5" s="149" t="s">
        <v>22</v>
      </c>
      <c r="G5" s="201" t="str">
        <f t="shared" ca="1" si="0"/>
        <v>OSCN</v>
      </c>
      <c r="H5" s="149" t="s">
        <v>60</v>
      </c>
      <c r="I5" s="147" t="s">
        <v>61</v>
      </c>
      <c r="J5" s="147" t="s">
        <v>62</v>
      </c>
      <c r="K5" s="147" t="s">
        <v>14</v>
      </c>
      <c r="L5" s="280" t="str">
        <f t="shared" ca="1" si="1"/>
        <v>PRUMO LOGISTICA S.A.</v>
      </c>
      <c r="M5" s="283" t="str">
        <f t="shared" ca="1" si="1"/>
        <v>08.741.499/0001-08</v>
      </c>
      <c r="N5" s="285" t="str">
        <f t="shared" ca="1" si="1"/>
        <v>21 37258000</v>
      </c>
      <c r="O5" s="216" t="str">
        <f t="shared" ca="1" si="1"/>
        <v>flavio.valle@prumologistica.com.br; eugenio.figueiredo@prumologistica.com.br; diego.antunes@prumologistica.com.br</v>
      </c>
      <c r="P5" s="276" t="str">
        <f t="shared" ca="1" si="1"/>
        <v>R DO RUSSEL 804, 5 ANDAR - RIO DE JANEIRO/RJ</v>
      </c>
      <c r="Q5" s="149" t="str">
        <f t="shared" ca="1" si="1"/>
        <v>Real</v>
      </c>
      <c r="R5" s="149">
        <f t="shared" ca="1" si="1"/>
        <v>1531832734.634325</v>
      </c>
      <c r="S5" s="149">
        <f t="shared" ca="1" si="1"/>
        <v>1575306992.4450634</v>
      </c>
      <c r="T5" s="149">
        <f t="shared" ca="1" si="1"/>
        <v>1575306992.4450634</v>
      </c>
      <c r="V5" s="157">
        <f t="shared" ca="1" si="2"/>
        <v>0</v>
      </c>
      <c r="W5" s="158">
        <f t="shared" ca="1" si="2"/>
        <v>0</v>
      </c>
      <c r="X5" s="155" t="str">
        <f t="shared" ca="1" si="2"/>
        <v>Real</v>
      </c>
      <c r="Y5" s="155">
        <f t="shared" ca="1" si="2"/>
        <v>0</v>
      </c>
      <c r="Z5" s="155">
        <f t="shared" ca="1" si="2"/>
        <v>0</v>
      </c>
      <c r="AA5" s="156" t="str">
        <f t="shared" ca="1" si="2"/>
        <v>Debêntures subscritas pela Prumo com créditos concursais / extraconcursais</v>
      </c>
      <c r="AB5" s="156">
        <f t="shared" ca="1" si="3"/>
        <v>0</v>
      </c>
    </row>
    <row r="6" spans="2:36" ht="30">
      <c r="B6" s="146">
        <v>25</v>
      </c>
      <c r="C6" s="206" t="s">
        <v>59</v>
      </c>
      <c r="D6" s="149" t="s">
        <v>65</v>
      </c>
      <c r="E6" s="149"/>
      <c r="F6" s="149"/>
      <c r="G6" s="201" t="str">
        <f t="shared" ca="1" si="0"/>
        <v>OSCN</v>
      </c>
      <c r="H6" s="149" t="s">
        <v>60</v>
      </c>
      <c r="I6" s="147" t="s">
        <v>66</v>
      </c>
      <c r="J6" s="147" t="s">
        <v>67</v>
      </c>
      <c r="K6" s="147" t="s">
        <v>14</v>
      </c>
      <c r="L6" s="280" t="str">
        <f t="shared" ca="1" si="1"/>
        <v>ACCIONA INFRAESTRUCTURAS S.A</v>
      </c>
      <c r="M6" s="283">
        <f t="shared" ca="1" si="1"/>
        <v>3503152000600</v>
      </c>
      <c r="N6" s="285" t="str">
        <f t="shared" ca="1" si="1"/>
        <v>11 30748300</v>
      </c>
      <c r="O6" s="216" t="str">
        <f t="shared" ca="1" si="1"/>
        <v>wribeiro@acciona.com.br</v>
      </c>
      <c r="P6" s="276" t="str">
        <f t="shared" ca="1" si="1"/>
        <v>Av Carlos Alberto Chebase 2667 Km 08 Pqe. Guarus 28073506 Rio de Janeiro Campos dos Goytacazes BRASIL</v>
      </c>
      <c r="Q6" s="149" t="str">
        <f t="shared" ca="1" si="1"/>
        <v>Real</v>
      </c>
      <c r="R6" s="149">
        <f t="shared" ca="1" si="1"/>
        <v>497877061.4242</v>
      </c>
      <c r="S6" s="149">
        <f t="shared" ca="1" si="1"/>
        <v>503271996.33757198</v>
      </c>
      <c r="T6" s="149">
        <f t="shared" ca="1" si="1"/>
        <v>503271996.33757198</v>
      </c>
      <c r="V6" s="157" t="str">
        <f t="shared" ca="1" si="2"/>
        <v>SIM</v>
      </c>
      <c r="W6" s="158">
        <f t="shared" ca="1" si="2"/>
        <v>3</v>
      </c>
      <c r="X6" s="155" t="str">
        <f t="shared" ca="1" si="2"/>
        <v>Real</v>
      </c>
      <c r="Y6" s="155">
        <f t="shared" ca="1" si="2"/>
        <v>302566667</v>
      </c>
      <c r="Z6" s="155" t="str">
        <f t="shared" ca="1" si="2"/>
        <v>Não</v>
      </c>
      <c r="AA6" s="156">
        <f t="shared" ca="1" si="2"/>
        <v>0</v>
      </c>
      <c r="AB6" s="156">
        <f t="shared" ca="1" si="3"/>
        <v>0</v>
      </c>
    </row>
    <row r="7" spans="2:36" ht="30">
      <c r="B7" s="146">
        <v>682</v>
      </c>
      <c r="C7" s="206" t="s">
        <v>59</v>
      </c>
      <c r="D7" s="149"/>
      <c r="E7" s="149"/>
      <c r="F7" s="149"/>
      <c r="G7" s="201" t="str">
        <f t="shared" ca="1" si="0"/>
        <v>OSCN</v>
      </c>
      <c r="H7" s="149" t="s">
        <v>68</v>
      </c>
      <c r="I7" s="147" t="s">
        <v>63</v>
      </c>
      <c r="J7" s="147" t="s">
        <v>64</v>
      </c>
      <c r="K7" s="147" t="s">
        <v>14</v>
      </c>
      <c r="L7" s="280" t="str">
        <f t="shared" ca="1" si="1"/>
        <v>BANCO BTG PACTUAL S.A.</v>
      </c>
      <c r="M7" s="283" t="str">
        <f t="shared" ca="1" si="1"/>
        <v>30.306.294/0001-45</v>
      </c>
      <c r="N7" s="285" t="str">
        <f t="shared" ca="1" si="1"/>
        <v>21 3262-9757</v>
      </c>
      <c r="O7" s="216" t="str">
        <f t="shared" ca="1" si="1"/>
        <v>gustavo.Martinez@btgpactual.com</v>
      </c>
      <c r="P7" s="276" t="str">
        <f t="shared" ca="1" si="1"/>
        <v>Pr Botafogo 501 Bloco ll Sal 501 Blc ll Sal 601 Botafogo 22250-911 Rio de Janeiro Rio de Janeiro Rio de Janeiro Brasil</v>
      </c>
      <c r="Q7" s="149" t="str">
        <f t="shared" ca="1" si="1"/>
        <v>Real</v>
      </c>
      <c r="R7" s="149">
        <f t="shared" ca="1" si="1"/>
        <v>363781024.95999998</v>
      </c>
      <c r="S7" s="149">
        <f t="shared" ca="1" si="1"/>
        <v>377732950.00999999</v>
      </c>
      <c r="T7" s="149">
        <f t="shared" ca="1" si="1"/>
        <v>377732950.00999999</v>
      </c>
      <c r="V7" s="157">
        <f t="shared" ca="1" si="2"/>
        <v>0</v>
      </c>
      <c r="W7" s="158">
        <f t="shared" ca="1" si="2"/>
        <v>0</v>
      </c>
      <c r="X7" s="155" t="str">
        <f t="shared" ca="1" si="2"/>
        <v>Real</v>
      </c>
      <c r="Y7" s="155">
        <f t="shared" ca="1" si="2"/>
        <v>0</v>
      </c>
      <c r="Z7" s="155">
        <f t="shared" ca="1" si="2"/>
        <v>0</v>
      </c>
      <c r="AA7" s="156" t="str">
        <f t="shared" ca="1" si="2"/>
        <v>Não consta no 1º QGC</v>
      </c>
      <c r="AB7" s="156">
        <f t="shared" ca="1" si="3"/>
        <v>0</v>
      </c>
    </row>
    <row r="8" spans="2:36" ht="30">
      <c r="B8" s="146">
        <v>57</v>
      </c>
      <c r="C8" s="206" t="s">
        <v>59</v>
      </c>
      <c r="D8" s="149" t="s">
        <v>65</v>
      </c>
      <c r="E8" s="149"/>
      <c r="F8" s="149"/>
      <c r="G8" s="201" t="str">
        <f t="shared" ca="1" si="0"/>
        <v>OSCN</v>
      </c>
      <c r="H8" s="149" t="s">
        <v>60</v>
      </c>
      <c r="I8" s="147" t="s">
        <v>66</v>
      </c>
      <c r="J8" s="147" t="s">
        <v>67</v>
      </c>
      <c r="K8" s="147" t="s">
        <v>14</v>
      </c>
      <c r="L8" s="280" t="str">
        <f t="shared" ca="1" si="1"/>
        <v>ARG LTDA</v>
      </c>
      <c r="M8" s="283">
        <f t="shared" ca="1" si="1"/>
        <v>20520862000152</v>
      </c>
      <c r="N8" s="285" t="str">
        <f t="shared" ca="1" si="1"/>
        <v>31 2103-7020</v>
      </c>
      <c r="O8" s="216" t="str">
        <f t="shared" ca="1" si="1"/>
        <v>celso@grupoarg.com.br</v>
      </c>
      <c r="P8" s="276" t="str">
        <f t="shared" ca="1" si="1"/>
        <v>Av Raja Gabaglia 1255 14o andar Luxemburgo 30380-435 Belo Horizonte Belo Horizonte MG BRASIL</v>
      </c>
      <c r="Q8" s="149" t="str">
        <f t="shared" ca="1" si="1"/>
        <v>Real</v>
      </c>
      <c r="R8" s="149">
        <f t="shared" ca="1" si="1"/>
        <v>147355187.409695</v>
      </c>
      <c r="S8" s="149">
        <f t="shared" ca="1" si="1"/>
        <v>148951910.188907</v>
      </c>
      <c r="T8" s="149">
        <f t="shared" ca="1" si="1"/>
        <v>148951910.188907</v>
      </c>
      <c r="V8" s="157" t="str">
        <f t="shared" ca="1" si="2"/>
        <v>SIM</v>
      </c>
      <c r="W8" s="158">
        <f t="shared" ca="1" si="2"/>
        <v>3</v>
      </c>
      <c r="X8" s="155" t="str">
        <f t="shared" ca="1" si="2"/>
        <v>Real</v>
      </c>
      <c r="Y8" s="155">
        <f t="shared" ca="1" si="2"/>
        <v>81195482.879999995</v>
      </c>
      <c r="Z8" s="155" t="str">
        <f t="shared" ca="1" si="2"/>
        <v>Não</v>
      </c>
      <c r="AA8" s="156">
        <f t="shared" ca="1" si="2"/>
        <v>0</v>
      </c>
      <c r="AB8" s="156">
        <f t="shared" ca="1" si="3"/>
        <v>0</v>
      </c>
    </row>
    <row r="9" spans="2:36">
      <c r="B9" s="146">
        <v>695</v>
      </c>
      <c r="C9" s="206" t="s">
        <v>59</v>
      </c>
      <c r="D9" s="149" t="s">
        <v>69</v>
      </c>
      <c r="E9" s="149"/>
      <c r="F9" s="149"/>
      <c r="G9" s="201" t="str">
        <f t="shared" ca="1" si="0"/>
        <v>OSBR</v>
      </c>
      <c r="H9" s="149"/>
      <c r="I9" s="147" t="s">
        <v>70</v>
      </c>
      <c r="J9" s="147" t="s">
        <v>71</v>
      </c>
      <c r="K9" s="147" t="s">
        <v>16</v>
      </c>
      <c r="L9" s="280" t="str">
        <f t="shared" ca="1" si="1"/>
        <v>OSX Serviços Operacionais Ltda</v>
      </c>
      <c r="M9" s="283" t="str">
        <f t="shared" ca="1" si="1"/>
        <v>11.437.203/0001-66</v>
      </c>
      <c r="N9" s="285" t="str">
        <f t="shared" ca="1" si="1"/>
        <v>21 3237-5200</v>
      </c>
      <c r="O9" s="216" t="str">
        <f t="shared" ca="1" si="1"/>
        <v>faturamento@osx.com.br</v>
      </c>
      <c r="P9" s="276" t="str">
        <f t="shared" ca="1" si="1"/>
        <v>Rua Lauro Muller 116 Sala 2405 Botafogo 22290-160 Rio de Janeiro Rio de Janeiro RJ</v>
      </c>
      <c r="Q9" s="149" t="str">
        <f t="shared" ca="1" si="1"/>
        <v>Real</v>
      </c>
      <c r="R9" s="149">
        <f t="shared" ca="1" si="1"/>
        <v>108596817.45</v>
      </c>
      <c r="S9" s="149">
        <f t="shared" ca="1" si="1"/>
        <v>111385494.95999999</v>
      </c>
      <c r="T9" s="149">
        <f t="shared" ca="1" si="1"/>
        <v>111385494.95999999</v>
      </c>
      <c r="V9" s="157">
        <f t="shared" ca="1" si="2"/>
        <v>-2788677.5099999905</v>
      </c>
      <c r="W9" s="158">
        <f t="shared" ca="1" si="2"/>
        <v>0</v>
      </c>
      <c r="X9" s="155" t="str">
        <f t="shared" ca="1" si="2"/>
        <v>Real</v>
      </c>
      <c r="Y9" s="155">
        <f t="shared" ca="1" si="2"/>
        <v>0</v>
      </c>
      <c r="Z9" s="155">
        <f t="shared" ca="1" si="2"/>
        <v>0</v>
      </c>
      <c r="AA9" s="156">
        <f t="shared" ca="1" si="2"/>
        <v>0</v>
      </c>
      <c r="AB9" s="156">
        <f t="shared" ca="1" si="3"/>
        <v>0</v>
      </c>
    </row>
    <row r="10" spans="2:36" ht="30">
      <c r="B10" s="146">
        <v>581</v>
      </c>
      <c r="C10" s="206" t="s">
        <v>59</v>
      </c>
      <c r="D10" s="149" t="s">
        <v>65</v>
      </c>
      <c r="E10" s="149"/>
      <c r="F10" s="149"/>
      <c r="G10" s="201" t="str">
        <f t="shared" ca="1" si="0"/>
        <v>OSCN</v>
      </c>
      <c r="H10" s="149" t="s">
        <v>60</v>
      </c>
      <c r="I10" s="147" t="s">
        <v>66</v>
      </c>
      <c r="J10" s="147" t="s">
        <v>67</v>
      </c>
      <c r="K10" s="147" t="s">
        <v>14</v>
      </c>
      <c r="L10" s="280" t="str">
        <f t="shared" ca="1" si="1"/>
        <v>SPE CENTRAL DE UTILIDADES RIO SA</v>
      </c>
      <c r="M10" s="283" t="str">
        <f t="shared" ca="1" si="1"/>
        <v>15.400.869/0001-09</v>
      </c>
      <c r="N10" s="285" t="str">
        <f t="shared" ca="1" si="1"/>
        <v>11 3076-2700</v>
      </c>
      <c r="O10" s="216" t="str">
        <f t="shared" ca="1" si="1"/>
        <v>fiscal@enfil.com.br</v>
      </c>
      <c r="P10" s="276" t="str">
        <f t="shared" ca="1" si="1"/>
        <v>Rua Dr Fernandes Coelho 85 11 andar Bloco S Pinheiros 05423-040 São Paulo São Paulo SP BRASIL</v>
      </c>
      <c r="Q10" s="149" t="str">
        <f t="shared" ca="1" si="1"/>
        <v>Real</v>
      </c>
      <c r="R10" s="149">
        <f t="shared" ca="1" si="1"/>
        <v>92228887.019136205</v>
      </c>
      <c r="S10" s="149">
        <f t="shared" ca="1" si="1"/>
        <v>93228267.9530112</v>
      </c>
      <c r="T10" s="149">
        <f t="shared" ca="1" si="1"/>
        <v>93228267.9530112</v>
      </c>
      <c r="V10" s="157" t="str">
        <f t="shared" ca="1" si="2"/>
        <v>SIM</v>
      </c>
      <c r="W10" s="158">
        <f t="shared" ca="1" si="2"/>
        <v>3</v>
      </c>
      <c r="X10" s="155" t="str">
        <f t="shared" ca="1" si="2"/>
        <v>Real</v>
      </c>
      <c r="Y10" s="155">
        <f t="shared" ca="1" si="2"/>
        <v>56048750</v>
      </c>
      <c r="Z10" s="155" t="str">
        <f t="shared" ca="1" si="2"/>
        <v>Não</v>
      </c>
      <c r="AA10" s="156">
        <f t="shared" ca="1" si="2"/>
        <v>0</v>
      </c>
      <c r="AB10" s="156">
        <f t="shared" ca="1" si="3"/>
        <v>0</v>
      </c>
    </row>
    <row r="11" spans="2:36">
      <c r="B11" s="146">
        <v>287</v>
      </c>
      <c r="C11" s="206" t="s">
        <v>59</v>
      </c>
      <c r="D11" s="149" t="s">
        <v>65</v>
      </c>
      <c r="E11" s="149"/>
      <c r="F11" s="149" t="s">
        <v>23</v>
      </c>
      <c r="G11" s="201" t="str">
        <f t="shared" ca="1" si="0"/>
        <v>OSCN</v>
      </c>
      <c r="H11" s="149" t="s">
        <v>60</v>
      </c>
      <c r="I11" s="147" t="s">
        <v>66</v>
      </c>
      <c r="J11" s="147" t="s">
        <v>67</v>
      </c>
      <c r="K11" s="147" t="s">
        <v>14</v>
      </c>
      <c r="L11" s="280" t="str">
        <f t="shared" ca="1" si="1"/>
        <v>HYUNDAI CORPORATION</v>
      </c>
      <c r="M11" s="283" t="str">
        <f t="shared" ca="1" si="1"/>
        <v>estrangeira</v>
      </c>
      <c r="N11" s="285" t="str">
        <f t="shared" ca="1" si="1"/>
        <v>não encontrado</v>
      </c>
      <c r="O11" s="216" t="str">
        <f t="shared" ca="1" si="1"/>
        <v>não encontrado</v>
      </c>
      <c r="P11" s="276" t="str">
        <f t="shared" ca="1" si="1"/>
        <v>140-2Kye-Dong,Jongno-Gu, Seoul 110-793 Korea</v>
      </c>
      <c r="Q11" s="149" t="str">
        <f t="shared" ca="1" si="1"/>
        <v>Real</v>
      </c>
      <c r="R11" s="149">
        <f t="shared" ca="1" si="1"/>
        <v>94281050.069999993</v>
      </c>
      <c r="S11" s="149">
        <f t="shared" ca="1" si="1"/>
        <v>92137648.792396501</v>
      </c>
      <c r="T11" s="149">
        <f t="shared" ca="1" si="1"/>
        <v>92137648.792396501</v>
      </c>
      <c r="V11" s="157" t="str">
        <f t="shared" ca="1" si="2"/>
        <v>SIM</v>
      </c>
      <c r="W11" s="158">
        <f t="shared" ca="1" si="2"/>
        <v>3</v>
      </c>
      <c r="X11" s="155" t="str">
        <f t="shared" ca="1" si="2"/>
        <v>Real</v>
      </c>
      <c r="Y11" s="155">
        <f t="shared" ca="1" si="2"/>
        <v>11443107.08</v>
      </c>
      <c r="Z11" s="155" t="str">
        <f t="shared" ca="1" si="2"/>
        <v>Não</v>
      </c>
      <c r="AA11" s="156">
        <f t="shared" ca="1" si="2"/>
        <v>0</v>
      </c>
      <c r="AB11" s="156">
        <f t="shared" ca="1" si="3"/>
        <v>0</v>
      </c>
      <c r="AC11" s="63" t="s">
        <v>58</v>
      </c>
    </row>
    <row r="12" spans="2:36" ht="30">
      <c r="B12" s="146">
        <v>684</v>
      </c>
      <c r="C12" s="206" t="s">
        <v>59</v>
      </c>
      <c r="D12" s="149"/>
      <c r="E12" s="149"/>
      <c r="F12" s="149" t="s">
        <v>21</v>
      </c>
      <c r="G12" s="201" t="str">
        <f t="shared" ca="1" si="0"/>
        <v>OSCN</v>
      </c>
      <c r="H12" s="149" t="s">
        <v>60</v>
      </c>
      <c r="I12" s="147" t="s">
        <v>72</v>
      </c>
      <c r="J12" s="147" t="s">
        <v>73</v>
      </c>
      <c r="K12" s="147" t="s">
        <v>14</v>
      </c>
      <c r="L12" s="280" t="str">
        <f t="shared" ca="1" si="1"/>
        <v>BANCO BTG PACTUAL S.A.</v>
      </c>
      <c r="M12" s="283" t="str">
        <f t="shared" ca="1" si="1"/>
        <v>30.306.294/0001-45</v>
      </c>
      <c r="N12" s="285" t="str">
        <f t="shared" ca="1" si="1"/>
        <v>11 96468-0022</v>
      </c>
      <c r="O12" s="216" t="str">
        <f t="shared" ca="1" si="1"/>
        <v>gustavo.Martinez@btgpactual.com</v>
      </c>
      <c r="P12" s="276" t="str">
        <f t="shared" ca="1" si="1"/>
        <v>Pr Botafogo 501 Bloco ll Sal 501 Blc ll Sal 601 Botafogo 22250-911 Rio de Janeiro Rio de Janeiro Rio de Janeiro Brasil</v>
      </c>
      <c r="Q12" s="149" t="str">
        <f t="shared" ca="1" si="1"/>
        <v>Real</v>
      </c>
      <c r="R12" s="149">
        <f t="shared" ca="1" si="1"/>
        <v>59514860.441850863</v>
      </c>
      <c r="S12" s="149">
        <f t="shared" ca="1" si="1"/>
        <v>61466782.24743554</v>
      </c>
      <c r="T12" s="149">
        <f t="shared" ca="1" si="1"/>
        <v>61466782.24743554</v>
      </c>
      <c r="V12" s="157">
        <f t="shared" ca="1" si="2"/>
        <v>0</v>
      </c>
      <c r="W12" s="158">
        <f t="shared" ca="1" si="2"/>
        <v>0</v>
      </c>
      <c r="X12" s="155" t="str">
        <f t="shared" ca="1" si="2"/>
        <v>Real</v>
      </c>
      <c r="Y12" s="155">
        <f t="shared" ca="1" si="2"/>
        <v>0</v>
      </c>
      <c r="Z12" s="155">
        <f t="shared" ca="1" si="2"/>
        <v>0</v>
      </c>
      <c r="AA12" s="156" t="str">
        <f t="shared" ca="1" si="2"/>
        <v>Confissão de Divida referente a fiança do FMM em USD, FI158/12 - Comissões não pagas.Considerando d) CONTRATANTE e DEVEDOR SOLIDÁRIO confessam dever ao BANCO a Comissão Fiança Original no montante atualizado de R$ 9.028.759,32;</v>
      </c>
      <c r="AB12" s="156">
        <f t="shared" ca="1" si="3"/>
        <v>0</v>
      </c>
    </row>
    <row r="13" spans="2:36" ht="30">
      <c r="B13" s="146">
        <v>690</v>
      </c>
      <c r="C13" s="206" t="s">
        <v>59</v>
      </c>
      <c r="D13" s="149"/>
      <c r="E13" s="149"/>
      <c r="F13" s="149" t="s">
        <v>22</v>
      </c>
      <c r="G13" s="201" t="str">
        <f t="shared" ca="1" si="0"/>
        <v>OSCN</v>
      </c>
      <c r="H13" s="149" t="s">
        <v>60</v>
      </c>
      <c r="I13" s="147" t="s">
        <v>61</v>
      </c>
      <c r="J13" s="147" t="s">
        <v>62</v>
      </c>
      <c r="K13" s="147" t="s">
        <v>14</v>
      </c>
      <c r="L13" s="280" t="str">
        <f t="shared" ref="L13:T22" ca="1" si="4">INDEX(INDIRECT($I13&amp;"!$1:$1048576"),MATCH($B13,INDIRECT($I13&amp;"!$A:$A"),),MATCH(L$2,INDIRECT($I13&amp;"!$1:$1"),))</f>
        <v>BANCO SANTANDER (BRASIL) S.A.</v>
      </c>
      <c r="M13" s="283" t="str">
        <f t="shared" ca="1" si="4"/>
        <v>90.400.888/0001-42</v>
      </c>
      <c r="N13" s="285" t="str">
        <f t="shared" ca="1" si="4"/>
        <v>4004 3535</v>
      </c>
      <c r="O13" s="216" t="str">
        <f t="shared" ca="1" si="4"/>
        <v>arcastel@santander.com.br; andrepcosta@santander.com.br; andrepcosta@santander.com.br</v>
      </c>
      <c r="P13" s="276" t="str">
        <f t="shared" ca="1" si="4"/>
        <v>AV PRES JUSCELINO KUBITSCHEK 2041 - SÃO PAULO/SP</v>
      </c>
      <c r="Q13" s="149" t="str">
        <f t="shared" ca="1" si="4"/>
        <v>Real</v>
      </c>
      <c r="R13" s="149">
        <f t="shared" ca="1" si="4"/>
        <v>58512583.846432872</v>
      </c>
      <c r="S13" s="149">
        <f t="shared" ca="1" si="4"/>
        <v>60173193.245534241</v>
      </c>
      <c r="T13" s="149">
        <f t="shared" ca="1" si="4"/>
        <v>60173193.245534241</v>
      </c>
      <c r="V13" s="157" t="str">
        <f t="shared" ref="V13:AA22" ca="1" si="5">INDEX(INDIRECT($I13&amp;"!$1:$1048576"),MATCH($B13,INDIRECT($I13&amp;"!$A:$A"),),MATCH(V$2,INDIRECT($I13&amp;"!$1:$1"),))</f>
        <v>SIM</v>
      </c>
      <c r="W13" s="158">
        <f t="shared" ca="1" si="5"/>
        <v>3</v>
      </c>
      <c r="X13" s="155" t="str">
        <f t="shared" ca="1" si="5"/>
        <v>Real</v>
      </c>
      <c r="Y13" s="155">
        <f t="shared" ca="1" si="5"/>
        <v>23310459.359999999</v>
      </c>
      <c r="Z13" s="155">
        <f t="shared" ca="1" si="5"/>
        <v>0</v>
      </c>
      <c r="AA13" s="156" t="str">
        <f t="shared" ca="1" si="5"/>
        <v>Debêntures subscritas pelo Santander com créditos concursais</v>
      </c>
      <c r="AB13" s="156">
        <f t="shared" ca="1" si="3"/>
        <v>0</v>
      </c>
    </row>
    <row r="14" spans="2:36">
      <c r="B14" s="146">
        <v>691</v>
      </c>
      <c r="C14" s="206" t="s">
        <v>59</v>
      </c>
      <c r="D14" s="149" t="s">
        <v>69</v>
      </c>
      <c r="E14" s="149"/>
      <c r="F14" s="149"/>
      <c r="G14" s="201" t="str">
        <f t="shared" ca="1" si="0"/>
        <v>OSCN</v>
      </c>
      <c r="H14" s="149"/>
      <c r="I14" s="147" t="s">
        <v>70</v>
      </c>
      <c r="J14" s="147" t="s">
        <v>71</v>
      </c>
      <c r="K14" s="147" t="s">
        <v>16</v>
      </c>
      <c r="L14" s="280" t="str">
        <f t="shared" ca="1" si="4"/>
        <v>OSX Brasil S.A</v>
      </c>
      <c r="M14" s="283" t="str">
        <f t="shared" ca="1" si="4"/>
        <v>09.112.685/0001-32</v>
      </c>
      <c r="N14" s="285" t="str">
        <f t="shared" ca="1" si="4"/>
        <v>21 3237-5200</v>
      </c>
      <c r="O14" s="216" t="str">
        <f t="shared" ca="1" si="4"/>
        <v>faturamento@osx.com.br</v>
      </c>
      <c r="P14" s="276" t="str">
        <f t="shared" ca="1" si="4"/>
        <v>Rua Lauro Muller 116 Sala 2405 Botafogo 22290-160 Rio de Janeiro Rio de Janeiro RJ</v>
      </c>
      <c r="Q14" s="149" t="str">
        <f t="shared" ca="1" si="4"/>
        <v>Real</v>
      </c>
      <c r="R14" s="149">
        <f t="shared" ca="1" si="4"/>
        <v>67816938.170000002</v>
      </c>
      <c r="S14" s="149">
        <f t="shared" ca="1" si="4"/>
        <v>65794387.020000003</v>
      </c>
      <c r="T14" s="149">
        <f t="shared" ca="1" si="4"/>
        <v>59791961.519999996</v>
      </c>
      <c r="V14" s="157">
        <f t="shared" ca="1" si="5"/>
        <v>2022551.1499999985</v>
      </c>
      <c r="W14" s="158">
        <f t="shared" ca="1" si="5"/>
        <v>0</v>
      </c>
      <c r="X14" s="155" t="str">
        <f t="shared" ca="1" si="5"/>
        <v>Real</v>
      </c>
      <c r="Y14" s="155">
        <f t="shared" ca="1" si="5"/>
        <v>0</v>
      </c>
      <c r="Z14" s="155">
        <f t="shared" ca="1" si="5"/>
        <v>0</v>
      </c>
      <c r="AA14" s="156" t="str">
        <f t="shared" ca="1" si="5"/>
        <v xml:space="preserve">Esse saldo está sendo reduzido em R$ 4.615.483,28 que são referentes as NDs que precisamos ter em aberto para pagar e evitar mútuos entre as companhias. </v>
      </c>
      <c r="AB14" s="156">
        <f t="shared" ca="1" si="3"/>
        <v>0</v>
      </c>
    </row>
    <row r="15" spans="2:36">
      <c r="B15" s="146">
        <v>39</v>
      </c>
      <c r="C15" s="206" t="s">
        <v>59</v>
      </c>
      <c r="D15" s="149" t="s">
        <v>65</v>
      </c>
      <c r="E15" s="149"/>
      <c r="F15" s="149"/>
      <c r="G15" s="201" t="str">
        <f t="shared" ca="1" si="0"/>
        <v>OSCN</v>
      </c>
      <c r="H15" s="149" t="s">
        <v>60</v>
      </c>
      <c r="I15" s="147" t="s">
        <v>66</v>
      </c>
      <c r="J15" s="147" t="s">
        <v>67</v>
      </c>
      <c r="K15" s="147" t="s">
        <v>14</v>
      </c>
      <c r="L15" s="280" t="str">
        <f t="shared" ca="1" si="4"/>
        <v>ALE HEAVYLIFT BRASIL MOVIMENTACOES LTDA</v>
      </c>
      <c r="M15" s="283">
        <f t="shared" ca="1" si="4"/>
        <v>15378349000139</v>
      </c>
      <c r="N15" s="285" t="str">
        <f t="shared" ca="1" si="4"/>
        <v>21 38493600</v>
      </c>
      <c r="O15" s="216" t="str">
        <f t="shared" ca="1" si="4"/>
        <v>legalizacao@wsscontabilidade.com.br</v>
      </c>
      <c r="P15" s="276" t="str">
        <f t="shared" ca="1" si="4"/>
        <v>Av Andromeda 885 Sala 1717 BCO Green Valley Alphaville 6473000 São Paulo Barueri BRASIL</v>
      </c>
      <c r="Q15" s="149" t="str">
        <f t="shared" ca="1" si="4"/>
        <v>Real</v>
      </c>
      <c r="R15" s="149">
        <f t="shared" ca="1" si="4"/>
        <v>59139542.342856102</v>
      </c>
      <c r="S15" s="149">
        <f t="shared" ca="1" si="4"/>
        <v>59780371.186895803</v>
      </c>
      <c r="T15" s="149">
        <f t="shared" ca="1" si="4"/>
        <v>59780371.186895803</v>
      </c>
      <c r="V15" s="157" t="str">
        <f t="shared" ca="1" si="5"/>
        <v>SIM</v>
      </c>
      <c r="W15" s="158">
        <f t="shared" ca="1" si="5"/>
        <v>3</v>
      </c>
      <c r="X15" s="155" t="str">
        <f t="shared" ca="1" si="5"/>
        <v>Real</v>
      </c>
      <c r="Y15" s="155">
        <f t="shared" ca="1" si="5"/>
        <v>35939904.850000001</v>
      </c>
      <c r="Z15" s="155" t="str">
        <f t="shared" ca="1" si="5"/>
        <v>Não</v>
      </c>
      <c r="AA15" s="156">
        <f t="shared" ca="1" si="5"/>
        <v>0</v>
      </c>
      <c r="AB15" s="156">
        <f t="shared" ca="1" si="3"/>
        <v>0</v>
      </c>
    </row>
    <row r="16" spans="2:36">
      <c r="B16" s="146">
        <v>40</v>
      </c>
      <c r="C16" s="206" t="s">
        <v>59</v>
      </c>
      <c r="D16" s="149" t="s">
        <v>65</v>
      </c>
      <c r="E16" s="149"/>
      <c r="F16" s="149" t="s">
        <v>22</v>
      </c>
      <c r="G16" s="201" t="str">
        <f t="shared" ca="1" si="0"/>
        <v>OSCN</v>
      </c>
      <c r="H16" s="149" t="s">
        <v>60</v>
      </c>
      <c r="I16" s="147" t="s">
        <v>66</v>
      </c>
      <c r="J16" s="147" t="s">
        <v>67</v>
      </c>
      <c r="K16" s="147" t="s">
        <v>14</v>
      </c>
      <c r="L16" s="280" t="str">
        <f t="shared" ca="1" si="4"/>
        <v>ALE HOLDING NETHERLANDS B.V.</v>
      </c>
      <c r="M16" s="283" t="str">
        <f t="shared" ca="1" si="4"/>
        <v>estrangeira</v>
      </c>
      <c r="N16" s="285" t="str">
        <f t="shared" ca="1" si="4"/>
        <v>não encontrado</v>
      </c>
      <c r="O16" s="216" t="str">
        <f t="shared" ca="1" si="4"/>
        <v>m.birch@ale-heavylift.com</v>
      </c>
      <c r="P16" s="276" t="str">
        <f t="shared" ca="1" si="4"/>
        <v>4825 BD Breda, Países Baixos, Konijnenberg, 68</v>
      </c>
      <c r="Q16" s="149" t="str">
        <f t="shared" ca="1" si="4"/>
        <v>Real</v>
      </c>
      <c r="R16" s="149">
        <f t="shared" ca="1" si="4"/>
        <v>59008946.932270698</v>
      </c>
      <c r="S16" s="149">
        <f t="shared" ca="1" si="4"/>
        <v>59648360.4913036</v>
      </c>
      <c r="T16" s="149">
        <f t="shared" ca="1" si="4"/>
        <v>59648360.4913036</v>
      </c>
      <c r="V16" s="157" t="str">
        <f t="shared" ca="1" si="5"/>
        <v>SIM</v>
      </c>
      <c r="W16" s="158">
        <f t="shared" ca="1" si="5"/>
        <v>3</v>
      </c>
      <c r="X16" s="155" t="str">
        <f t="shared" ca="1" si="5"/>
        <v>Real</v>
      </c>
      <c r="Y16" s="155">
        <f t="shared" ca="1" si="5"/>
        <v>35853864.090000004</v>
      </c>
      <c r="Z16" s="155" t="str">
        <f t="shared" ca="1" si="5"/>
        <v>Não</v>
      </c>
      <c r="AA16" s="156">
        <f t="shared" ca="1" si="5"/>
        <v>0</v>
      </c>
      <c r="AB16" s="156">
        <f t="shared" ca="1" si="3"/>
        <v>0</v>
      </c>
    </row>
    <row r="17" spans="2:29">
      <c r="B17" s="146">
        <v>699</v>
      </c>
      <c r="C17" s="206" t="s">
        <v>59</v>
      </c>
      <c r="D17" s="149" t="s">
        <v>69</v>
      </c>
      <c r="E17" s="149"/>
      <c r="F17" s="149" t="s">
        <v>23</v>
      </c>
      <c r="G17" s="201" t="str">
        <f t="shared" ca="1" si="0"/>
        <v>OSBR</v>
      </c>
      <c r="H17" s="149"/>
      <c r="I17" s="147" t="s">
        <v>70</v>
      </c>
      <c r="J17" s="147" t="s">
        <v>71</v>
      </c>
      <c r="K17" s="147" t="s">
        <v>16</v>
      </c>
      <c r="L17" s="280" t="str">
        <f t="shared" ca="1" si="4"/>
        <v>OSX Leasing Group B.V.</v>
      </c>
      <c r="M17" s="283" t="str">
        <f t="shared" ca="1" si="4"/>
        <v>Estrangeira</v>
      </c>
      <c r="N17" s="285" t="str">
        <f t="shared" ca="1" si="4"/>
        <v>não encontrado</v>
      </c>
      <c r="O17" s="216" t="str">
        <f t="shared" ca="1" si="4"/>
        <v>não encontrado</v>
      </c>
      <c r="P17" s="276" t="str">
        <f t="shared" ca="1" si="4"/>
        <v xml:space="preserve">Prins Bernhardplein 200, 1097JB Amsterdam </v>
      </c>
      <c r="Q17" s="149" t="str">
        <f t="shared" ca="1" si="4"/>
        <v>Real</v>
      </c>
      <c r="R17" s="149">
        <f t="shared" ca="1" si="4"/>
        <v>58818450.859999903</v>
      </c>
      <c r="S17" s="149">
        <f t="shared" ca="1" si="4"/>
        <v>58818450.859999903</v>
      </c>
      <c r="T17" s="149">
        <f t="shared" ca="1" si="4"/>
        <v>58818450.859999903</v>
      </c>
      <c r="V17" s="157">
        <f t="shared" ca="1" si="5"/>
        <v>0</v>
      </c>
      <c r="W17" s="158">
        <f t="shared" ca="1" si="5"/>
        <v>0</v>
      </c>
      <c r="X17" s="155" t="str">
        <f t="shared" ca="1" si="5"/>
        <v>Real</v>
      </c>
      <c r="Y17" s="155">
        <f t="shared" ca="1" si="5"/>
        <v>0</v>
      </c>
      <c r="Z17" s="155">
        <f t="shared" ca="1" si="5"/>
        <v>0</v>
      </c>
      <c r="AA17" s="156">
        <f t="shared" ca="1" si="5"/>
        <v>0</v>
      </c>
      <c r="AB17" s="156">
        <f t="shared" ca="1" si="3"/>
        <v>0</v>
      </c>
      <c r="AC17" s="63" t="s">
        <v>58</v>
      </c>
    </row>
    <row r="18" spans="2:29">
      <c r="B18" s="146">
        <v>340</v>
      </c>
      <c r="C18" s="206" t="s">
        <v>59</v>
      </c>
      <c r="D18" s="149" t="s">
        <v>65</v>
      </c>
      <c r="E18" s="149"/>
      <c r="F18" s="149" t="s">
        <v>25</v>
      </c>
      <c r="G18" s="201" t="str">
        <f t="shared" ca="1" si="0"/>
        <v>OSCN</v>
      </c>
      <c r="H18" s="149" t="s">
        <v>60</v>
      </c>
      <c r="I18" s="147" t="s">
        <v>66</v>
      </c>
      <c r="J18" s="147" t="s">
        <v>67</v>
      </c>
      <c r="K18" s="147" t="s">
        <v>14</v>
      </c>
      <c r="L18" s="280" t="str">
        <f t="shared" ca="1" si="4"/>
        <v>KONECRANES</v>
      </c>
      <c r="M18" s="283" t="str">
        <f t="shared" ca="1" si="4"/>
        <v>estrangeira</v>
      </c>
      <c r="N18" s="285" t="str">
        <f t="shared" ca="1" si="4"/>
        <v>não encontrado</v>
      </c>
      <c r="O18" s="216" t="str">
        <f t="shared" ca="1" si="4"/>
        <v>wagner.barbosa@konecranes.com</v>
      </c>
      <c r="P18" s="276" t="str">
        <f t="shared" ca="1" si="4"/>
        <v>não encontrado</v>
      </c>
      <c r="Q18" s="149" t="str">
        <f t="shared" ca="1" si="4"/>
        <v>Real</v>
      </c>
      <c r="R18" s="149">
        <f t="shared" ca="1" si="4"/>
        <v>54919921.780000001</v>
      </c>
      <c r="S18" s="149">
        <f t="shared" ca="1" si="4"/>
        <v>56055513.2616629</v>
      </c>
      <c r="T18" s="149">
        <f t="shared" ca="1" si="4"/>
        <v>56055513.2616629</v>
      </c>
      <c r="V18" s="157" t="str">
        <f t="shared" ca="1" si="5"/>
        <v>SIM</v>
      </c>
      <c r="W18" s="158">
        <f t="shared" ca="1" si="5"/>
        <v>3</v>
      </c>
      <c r="X18" s="155" t="str">
        <f t="shared" ca="1" si="5"/>
        <v>Real</v>
      </c>
      <c r="Y18" s="155">
        <f t="shared" ca="1" si="5"/>
        <v>6297280</v>
      </c>
      <c r="Z18" s="155" t="str">
        <f t="shared" ca="1" si="5"/>
        <v>Não</v>
      </c>
      <c r="AA18" s="156" t="str">
        <f t="shared" ca="1" si="5"/>
        <v>ATENÇÃO - ESTÁ NA CONTABILIDADE DA OSCN MAS CONSTA NO QGC DA OSBR</v>
      </c>
      <c r="AB18" s="156">
        <f t="shared" ca="1" si="3"/>
        <v>0</v>
      </c>
    </row>
    <row r="19" spans="2:29">
      <c r="B19" s="146">
        <v>700</v>
      </c>
      <c r="C19" s="206" t="s">
        <v>59</v>
      </c>
      <c r="D19" s="149" t="s">
        <v>69</v>
      </c>
      <c r="E19" s="149"/>
      <c r="F19" s="149" t="s">
        <v>23</v>
      </c>
      <c r="G19" s="201" t="str">
        <f t="shared" ca="1" si="0"/>
        <v>OSBR</v>
      </c>
      <c r="H19" s="149"/>
      <c r="I19" s="147" t="s">
        <v>70</v>
      </c>
      <c r="J19" s="147" t="s">
        <v>71</v>
      </c>
      <c r="K19" s="147" t="s">
        <v>16</v>
      </c>
      <c r="L19" s="280" t="str">
        <f t="shared" ca="1" si="4"/>
        <v>Centennial Asset Mining Fund LLC</v>
      </c>
      <c r="M19" s="283" t="str">
        <f t="shared" ca="1" si="4"/>
        <v>Estrangeira</v>
      </c>
      <c r="N19" s="285" t="str">
        <f t="shared" ca="1" si="4"/>
        <v>não encontrado</v>
      </c>
      <c r="O19" s="216" t="str">
        <f t="shared" ca="1" si="4"/>
        <v>não encontrado</v>
      </c>
      <c r="P19" s="276" t="str">
        <f t="shared" ca="1" si="4"/>
        <v>502 East John Street, S/N</v>
      </c>
      <c r="Q19" s="149" t="str">
        <f t="shared" ca="1" si="4"/>
        <v>Real</v>
      </c>
      <c r="R19" s="149">
        <f t="shared" ca="1" si="4"/>
        <v>51665189.840000011</v>
      </c>
      <c r="S19" s="149">
        <f t="shared" ca="1" si="4"/>
        <v>51665189.840000011</v>
      </c>
      <c r="T19" s="149">
        <f t="shared" ca="1" si="4"/>
        <v>51665189.840000011</v>
      </c>
      <c r="V19" s="157">
        <f t="shared" ca="1" si="5"/>
        <v>0</v>
      </c>
      <c r="W19" s="158">
        <f t="shared" ca="1" si="5"/>
        <v>0</v>
      </c>
      <c r="X19" s="155" t="str">
        <f t="shared" ca="1" si="5"/>
        <v>Real</v>
      </c>
      <c r="Y19" s="155">
        <f t="shared" ca="1" si="5"/>
        <v>0</v>
      </c>
      <c r="Z19" s="155">
        <f t="shared" ca="1" si="5"/>
        <v>0</v>
      </c>
      <c r="AA19" s="156" t="str">
        <f t="shared" ca="1" si="5"/>
        <v>Acionista</v>
      </c>
      <c r="AB19" s="156">
        <f t="shared" ca="1" si="3"/>
        <v>0</v>
      </c>
      <c r="AC19" s="63" t="s">
        <v>58</v>
      </c>
    </row>
    <row r="20" spans="2:29">
      <c r="B20" s="146">
        <v>692</v>
      </c>
      <c r="C20" s="206" t="s">
        <v>59</v>
      </c>
      <c r="D20" s="149" t="s">
        <v>69</v>
      </c>
      <c r="E20" s="149"/>
      <c r="F20" s="149"/>
      <c r="G20" s="201" t="str">
        <f t="shared" ca="1" si="0"/>
        <v>OSSO</v>
      </c>
      <c r="H20" s="149"/>
      <c r="I20" s="147" t="s">
        <v>70</v>
      </c>
      <c r="J20" s="147" t="s">
        <v>71</v>
      </c>
      <c r="K20" s="147" t="s">
        <v>16</v>
      </c>
      <c r="L20" s="280" t="str">
        <f t="shared" ca="1" si="4"/>
        <v>OSX Brasil S.A</v>
      </c>
      <c r="M20" s="283" t="str">
        <f t="shared" ca="1" si="4"/>
        <v>09.112.685/0001-32</v>
      </c>
      <c r="N20" s="285" t="str">
        <f t="shared" ca="1" si="4"/>
        <v>21 3237-5200</v>
      </c>
      <c r="O20" s="216" t="str">
        <f t="shared" ca="1" si="4"/>
        <v>faturamento@osx.com.br</v>
      </c>
      <c r="P20" s="276" t="str">
        <f t="shared" ca="1" si="4"/>
        <v>Rua Lauro Muller 116 Sala 2405 Botafogo 22290-160 Rio de Janeiro Rio de Janeiro RJ</v>
      </c>
      <c r="Q20" s="149" t="str">
        <f t="shared" ca="1" si="4"/>
        <v>Real</v>
      </c>
      <c r="R20" s="149">
        <f t="shared" ca="1" si="4"/>
        <v>43283924.020000003</v>
      </c>
      <c r="S20" s="149">
        <f t="shared" ca="1" si="4"/>
        <v>43694394.259999998</v>
      </c>
      <c r="T20" s="149">
        <f t="shared" ca="1" si="4"/>
        <v>44437451.779999994</v>
      </c>
      <c r="V20" s="157">
        <f t="shared" ca="1" si="5"/>
        <v>-410470.23999999464</v>
      </c>
      <c r="W20" s="158">
        <f t="shared" ca="1" si="5"/>
        <v>0</v>
      </c>
      <c r="X20" s="155" t="str">
        <f t="shared" ca="1" si="5"/>
        <v>Real</v>
      </c>
      <c r="Y20" s="155">
        <f t="shared" ca="1" si="5"/>
        <v>0</v>
      </c>
      <c r="Z20" s="155">
        <f t="shared" ca="1" si="5"/>
        <v>0</v>
      </c>
      <c r="AA20" s="156">
        <f t="shared" ca="1" si="5"/>
        <v>0</v>
      </c>
      <c r="AB20" s="156">
        <f t="shared" ca="1" si="3"/>
        <v>0</v>
      </c>
    </row>
    <row r="21" spans="2:29">
      <c r="B21" s="146">
        <v>289</v>
      </c>
      <c r="C21" s="206" t="s">
        <v>59</v>
      </c>
      <c r="D21" s="149" t="s">
        <v>65</v>
      </c>
      <c r="E21" s="149"/>
      <c r="F21" s="149" t="s">
        <v>22</v>
      </c>
      <c r="G21" s="201" t="str">
        <f t="shared" ca="1" si="0"/>
        <v>OSCN</v>
      </c>
      <c r="H21" s="149" t="s">
        <v>60</v>
      </c>
      <c r="I21" s="147" t="s">
        <v>66</v>
      </c>
      <c r="J21" s="147" t="s">
        <v>67</v>
      </c>
      <c r="K21" s="147" t="s">
        <v>14</v>
      </c>
      <c r="L21" s="280" t="str">
        <f t="shared" ca="1" si="4"/>
        <v>HYUNDAI SAMHO HEAVY INDUSTRIES CO L</v>
      </c>
      <c r="M21" s="283" t="str">
        <f t="shared" ca="1" si="4"/>
        <v>estrangeira</v>
      </c>
      <c r="N21" s="285" t="str">
        <f t="shared" ca="1" si="4"/>
        <v>não encontrado</v>
      </c>
      <c r="O21" s="216" t="str">
        <f t="shared" ca="1" si="4"/>
        <v>theday17@hshi.co.kr</v>
      </c>
      <c r="P21" s="276" t="str">
        <f t="shared" ca="1" si="4"/>
        <v xml:space="preserve">93 Daebullo, Samho-eup,Yeongam-gun,Jeollanam-do,Korea </v>
      </c>
      <c r="Q21" s="149" t="str">
        <f t="shared" ca="1" si="4"/>
        <v>Real</v>
      </c>
      <c r="R21" s="149">
        <f t="shared" ca="1" si="4"/>
        <v>44979783.170000002</v>
      </c>
      <c r="S21" s="149">
        <f t="shared" ca="1" si="4"/>
        <v>43957743.704463601</v>
      </c>
      <c r="T21" s="149">
        <f t="shared" ca="1" si="4"/>
        <v>43957743.699999996</v>
      </c>
      <c r="V21" s="157" t="str">
        <f t="shared" ca="1" si="5"/>
        <v>SIM</v>
      </c>
      <c r="W21" s="158">
        <f t="shared" ca="1" si="5"/>
        <v>3</v>
      </c>
      <c r="X21" s="155" t="str">
        <f t="shared" ca="1" si="5"/>
        <v>Real</v>
      </c>
      <c r="Y21" s="155">
        <f t="shared" ca="1" si="5"/>
        <v>5456997.0800000001</v>
      </c>
      <c r="Z21" s="155" t="str">
        <f t="shared" ca="1" si="5"/>
        <v>Não</v>
      </c>
      <c r="AA21" s="156">
        <f t="shared" ca="1" si="5"/>
        <v>0</v>
      </c>
      <c r="AB21" s="156">
        <f t="shared" ca="1" si="3"/>
        <v>0</v>
      </c>
    </row>
    <row r="22" spans="2:29" ht="75">
      <c r="B22" s="146">
        <v>685</v>
      </c>
      <c r="C22" s="206" t="s">
        <v>59</v>
      </c>
      <c r="D22" s="149"/>
      <c r="E22" s="149"/>
      <c r="F22" s="149" t="s">
        <v>22</v>
      </c>
      <c r="G22" s="201" t="str">
        <f t="shared" ca="1" si="0"/>
        <v>OSCN</v>
      </c>
      <c r="H22" s="149" t="s">
        <v>60</v>
      </c>
      <c r="I22" s="147" t="s">
        <v>61</v>
      </c>
      <c r="J22" s="147" t="s">
        <v>62</v>
      </c>
      <c r="K22" s="147" t="s">
        <v>14</v>
      </c>
      <c r="L22" s="280" t="str">
        <f t="shared" ca="1" si="4"/>
        <v>BANCO VOTORANTIM S.A. / BANCO SANTANDER (BRASIL) S.A.</v>
      </c>
      <c r="M22" s="283" t="str">
        <f t="shared" ca="1" si="4"/>
        <v>59.588.111/0001-03 (Votorantim) - 90.400.888/0001-42 (Santander)</v>
      </c>
      <c r="N22" s="285" t="str">
        <f t="shared" ca="1" si="4"/>
        <v>0800 772 8086 (Votorantim) 4004 3535 (Santander)</v>
      </c>
      <c r="O22" s="216" t="str">
        <f t="shared" ca="1" si="4"/>
        <v>marco.jesus@bancovotorantim.com.br; rodrigo.cuano@bancovotorantim.com.br; jose.salvini@bancovotorantim.com.br; adriana.vieira@bancovotorantim.com.br; rodrigo.pereira@bancovotorantim.com.br</v>
      </c>
      <c r="P22" s="276" t="str">
        <f t="shared" ca="1" si="4"/>
        <v>AVENIDA DAS NACOES UNIDAS 14171, TORRE A ANDAR 18 SÃO PAULO/SP (Votorantim)| AV PRES JUSCELINO KUBITSCHEK 2041 - SÃO PAULO/SP (Santander)</v>
      </c>
      <c r="Q22" s="149" t="str">
        <f t="shared" ca="1" si="4"/>
        <v>Real</v>
      </c>
      <c r="R22" s="149">
        <f t="shared" ca="1" si="4"/>
        <v>38718456.762179613</v>
      </c>
      <c r="S22" s="149">
        <f t="shared" ca="1" si="4"/>
        <v>40008625.610108368</v>
      </c>
      <c r="T22" s="149">
        <f t="shared" ca="1" si="4"/>
        <v>40008625.610108368</v>
      </c>
      <c r="V22" s="157">
        <f t="shared" ca="1" si="5"/>
        <v>0</v>
      </c>
      <c r="W22" s="158">
        <f t="shared" ca="1" si="5"/>
        <v>0</v>
      </c>
      <c r="X22" s="155" t="str">
        <f t="shared" ca="1" si="5"/>
        <v>Real</v>
      </c>
      <c r="Y22" s="155">
        <f t="shared" ca="1" si="5"/>
        <v>0</v>
      </c>
      <c r="Z22" s="155">
        <f t="shared" ca="1" si="5"/>
        <v>0</v>
      </c>
      <c r="AA22" s="156">
        <f t="shared" ca="1" si="5"/>
        <v>0</v>
      </c>
      <c r="AB22" s="156">
        <f t="shared" ca="1" si="3"/>
        <v>0</v>
      </c>
    </row>
    <row r="23" spans="2:29" ht="30">
      <c r="B23" s="146">
        <v>683</v>
      </c>
      <c r="C23" s="206" t="s">
        <v>59</v>
      </c>
      <c r="D23" s="149"/>
      <c r="E23" s="149"/>
      <c r="F23" s="149" t="s">
        <v>21</v>
      </c>
      <c r="G23" s="201" t="str">
        <f t="shared" ca="1" si="0"/>
        <v>OSCN</v>
      </c>
      <c r="H23" s="149" t="s">
        <v>60</v>
      </c>
      <c r="I23" s="147" t="s">
        <v>72</v>
      </c>
      <c r="J23" s="147" t="s">
        <v>73</v>
      </c>
      <c r="K23" s="147" t="s">
        <v>14</v>
      </c>
      <c r="L23" s="280" t="str">
        <f t="shared" ref="L23:T32" ca="1" si="6">INDEX(INDIRECT($I23&amp;"!$1:$1048576"),MATCH($B23,INDIRECT($I23&amp;"!$A:$A"),),MATCH(L$2,INDIRECT($I23&amp;"!$1:$1"),))</f>
        <v>BANCO BTG PACTUAL S.A.</v>
      </c>
      <c r="M23" s="283" t="str">
        <f t="shared" ca="1" si="6"/>
        <v>30.306.294/0001-45</v>
      </c>
      <c r="N23" s="285" t="str">
        <f t="shared" ca="1" si="6"/>
        <v>11 96468-0022</v>
      </c>
      <c r="O23" s="216" t="str">
        <f t="shared" ca="1" si="6"/>
        <v>gustavo.Martinez@btgpactual.com</v>
      </c>
      <c r="P23" s="276" t="str">
        <f t="shared" ca="1" si="6"/>
        <v>Pr Botafogo 501 Bloco ll Sal 501 Blc ll Sal 601 Botafogo 22250-911 Rio de Janeiro Rio de Janeiro Rio de Janeiro Brasil</v>
      </c>
      <c r="Q23" s="149" t="str">
        <f t="shared" ca="1" si="6"/>
        <v>Real</v>
      </c>
      <c r="R23" s="149">
        <f t="shared" ca="1" si="6"/>
        <v>28100775.328812066</v>
      </c>
      <c r="S23" s="149">
        <f t="shared" ca="1" si="6"/>
        <v>29044162.995254211</v>
      </c>
      <c r="T23" s="149">
        <f t="shared" ca="1" si="6"/>
        <v>29044162.995254211</v>
      </c>
      <c r="V23" s="157">
        <f t="shared" ref="V23:AA32" ca="1" si="7">INDEX(INDIRECT($I23&amp;"!$1:$1048576"),MATCH($B23,INDIRECT($I23&amp;"!$A:$A"),),MATCH(V$2,INDIRECT($I23&amp;"!$1:$1"),))</f>
        <v>0</v>
      </c>
      <c r="W23" s="158">
        <f t="shared" ca="1" si="7"/>
        <v>0</v>
      </c>
      <c r="X23" s="155" t="str">
        <f t="shared" ca="1" si="7"/>
        <v>Real</v>
      </c>
      <c r="Y23" s="155">
        <f t="shared" ca="1" si="7"/>
        <v>0</v>
      </c>
      <c r="Z23" s="155">
        <f t="shared" ca="1" si="7"/>
        <v>0</v>
      </c>
      <c r="AA23" s="156" t="str">
        <f t="shared" ca="1" si="7"/>
        <v>Confissão de Divida referente a fiança do FMM em USD, FI158/12 - Comissões não pagas.Considerando d) CONTRATANTE e DEVEDOR SOLIDÁRIO confessam dever ao BANCO a Comissão Fiança Original no montante atualizado de R$ 9.028.759,32;</v>
      </c>
      <c r="AB23" s="156">
        <f t="shared" ca="1" si="3"/>
        <v>0</v>
      </c>
    </row>
    <row r="24" spans="2:29">
      <c r="B24" s="146">
        <v>291</v>
      </c>
      <c r="C24" s="206" t="s">
        <v>59</v>
      </c>
      <c r="D24" s="149" t="s">
        <v>65</v>
      </c>
      <c r="E24" s="149"/>
      <c r="F24" s="149"/>
      <c r="G24" s="201" t="str">
        <f t="shared" ca="1" si="0"/>
        <v>OSCN</v>
      </c>
      <c r="H24" s="149" t="s">
        <v>60</v>
      </c>
      <c r="I24" s="147" t="s">
        <v>66</v>
      </c>
      <c r="J24" s="147" t="s">
        <v>67</v>
      </c>
      <c r="K24" s="147" t="s">
        <v>14</v>
      </c>
      <c r="L24" s="280" t="str">
        <f t="shared" ca="1" si="6"/>
        <v>IBM BRASIL INDUSTRIA MAQUINAS E SERVICOS LIMITADA</v>
      </c>
      <c r="M24" s="283" t="str">
        <f t="shared" ca="1" si="6"/>
        <v>33.372.251/0001-56</v>
      </c>
      <c r="N24" s="285" t="str">
        <f t="shared" ca="1" si="6"/>
        <v>11 2132-3053</v>
      </c>
      <c r="O24" s="216" t="str">
        <f t="shared" ca="1" si="6"/>
        <v>ibmevoce@br.ibm.com</v>
      </c>
      <c r="P24" s="276" t="str">
        <f t="shared" ca="1" si="6"/>
        <v>Rua Tutoia 1157 S PT 1/4 PT 5/8 12/20 Vila Mariana 04007-900 São Paulo São Paulo SP BRASIL</v>
      </c>
      <c r="Q24" s="149" t="str">
        <f t="shared" ca="1" si="6"/>
        <v>Real</v>
      </c>
      <c r="R24" s="149">
        <f t="shared" ca="1" si="6"/>
        <v>25721290.75</v>
      </c>
      <c r="S24" s="149">
        <f t="shared" ca="1" si="6"/>
        <v>26115633</v>
      </c>
      <c r="T24" s="149">
        <f t="shared" ca="1" si="6"/>
        <v>26115633</v>
      </c>
      <c r="V24" s="157" t="str">
        <f t="shared" ca="1" si="7"/>
        <v>SIM</v>
      </c>
      <c r="W24" s="158">
        <f t="shared" ca="1" si="7"/>
        <v>3</v>
      </c>
      <c r="X24" s="155" t="str">
        <f t="shared" ca="1" si="7"/>
        <v>Real</v>
      </c>
      <c r="Y24" s="155">
        <f t="shared" ca="1" si="7"/>
        <v>22097755.280000001</v>
      </c>
      <c r="Z24" s="155" t="str">
        <f t="shared" ca="1" si="7"/>
        <v>Não</v>
      </c>
      <c r="AA24" s="156" t="str">
        <f t="shared" ca="1" si="7"/>
        <v xml:space="preserve">Saldo contábil R$4.182.413,93 em notas fiscais e R$ 3.090.899,68 provisão </v>
      </c>
      <c r="AB24" s="156">
        <f t="shared" ca="1" si="3"/>
        <v>0</v>
      </c>
    </row>
    <row r="25" spans="2:29" ht="45">
      <c r="B25" s="146">
        <v>687</v>
      </c>
      <c r="C25" s="206" t="s">
        <v>59</v>
      </c>
      <c r="D25" s="149"/>
      <c r="E25" s="149"/>
      <c r="F25" s="149" t="s">
        <v>22</v>
      </c>
      <c r="G25" s="201" t="str">
        <f t="shared" ca="1" si="0"/>
        <v>OSCN</v>
      </c>
      <c r="H25" s="149" t="s">
        <v>60</v>
      </c>
      <c r="I25" s="147" t="s">
        <v>61</v>
      </c>
      <c r="J25" s="147" t="s">
        <v>62</v>
      </c>
      <c r="K25" s="147" t="s">
        <v>14</v>
      </c>
      <c r="L25" s="280" t="str">
        <f t="shared" ca="1" si="6"/>
        <v>PRUMO LOGISTICA S.A.</v>
      </c>
      <c r="M25" s="283" t="str">
        <f t="shared" ca="1" si="6"/>
        <v>08.741.499/0001-08</v>
      </c>
      <c r="N25" s="285" t="str">
        <f t="shared" ca="1" si="6"/>
        <v>21 37258000</v>
      </c>
      <c r="O25" s="216" t="str">
        <f t="shared" ca="1" si="6"/>
        <v>flavio.valle@prumologistica.com.br; eugenio.figueiredo@prumologistica.com.br; diego.antunes@prumologistica.com.br</v>
      </c>
      <c r="P25" s="276" t="str">
        <f t="shared" ca="1" si="6"/>
        <v>R DO RUSSEL 804, 5 ANDAR - RIO DE JANEIRO/RJ</v>
      </c>
      <c r="Q25" s="149" t="str">
        <f t="shared" ca="1" si="6"/>
        <v>Real</v>
      </c>
      <c r="R25" s="149">
        <f t="shared" ca="1" si="6"/>
        <v>23636330.332087368</v>
      </c>
      <c r="S25" s="149">
        <f t="shared" ca="1" si="6"/>
        <v>24423940.970539588</v>
      </c>
      <c r="T25" s="149">
        <f t="shared" ca="1" si="6"/>
        <v>24423940.970539588</v>
      </c>
      <c r="V25" s="157">
        <f t="shared" ca="1" si="7"/>
        <v>0</v>
      </c>
      <c r="W25" s="158">
        <f t="shared" ca="1" si="7"/>
        <v>0</v>
      </c>
      <c r="X25" s="155" t="str">
        <f t="shared" ca="1" si="7"/>
        <v>Real</v>
      </c>
      <c r="Y25" s="155">
        <f t="shared" ca="1" si="7"/>
        <v>0</v>
      </c>
      <c r="Z25" s="155">
        <f t="shared" ca="1" si="7"/>
        <v>0</v>
      </c>
      <c r="AA25" s="156">
        <f t="shared" ca="1" si="7"/>
        <v>0</v>
      </c>
      <c r="AB25" s="156">
        <f t="shared" ca="1" si="3"/>
        <v>0</v>
      </c>
    </row>
    <row r="26" spans="2:29">
      <c r="B26" s="146">
        <v>286</v>
      </c>
      <c r="C26" s="206" t="s">
        <v>59</v>
      </c>
      <c r="D26" s="149" t="s">
        <v>65</v>
      </c>
      <c r="E26" s="149"/>
      <c r="F26" s="149" t="s">
        <v>23</v>
      </c>
      <c r="G26" s="201" t="str">
        <f t="shared" ca="1" si="0"/>
        <v>OSCN</v>
      </c>
      <c r="H26" s="149" t="s">
        <v>60</v>
      </c>
      <c r="I26" s="147" t="s">
        <v>66</v>
      </c>
      <c r="J26" s="147" t="s">
        <v>67</v>
      </c>
      <c r="K26" s="147" t="s">
        <v>14</v>
      </c>
      <c r="L26" s="280" t="str">
        <f t="shared" ca="1" si="6"/>
        <v>HYUNDAI CORPORATION</v>
      </c>
      <c r="M26" s="283" t="str">
        <f t="shared" ca="1" si="6"/>
        <v>estrangeira</v>
      </c>
      <c r="N26" s="285" t="str">
        <f t="shared" ca="1" si="6"/>
        <v>não encontrado</v>
      </c>
      <c r="O26" s="216" t="str">
        <f t="shared" ca="1" si="6"/>
        <v>não encontrado</v>
      </c>
      <c r="P26" s="276" t="str">
        <f t="shared" ca="1" si="6"/>
        <v>140-2Kye-Dong,Jongno-Gu, Seoul 110-793 Korea</v>
      </c>
      <c r="Q26" s="149" t="str">
        <f t="shared" ca="1" si="6"/>
        <v>Real</v>
      </c>
      <c r="R26" s="149">
        <f t="shared" ca="1" si="6"/>
        <v>22489488.550000001</v>
      </c>
      <c r="S26" s="149">
        <f t="shared" ca="1" si="6"/>
        <v>22954508.719891898</v>
      </c>
      <c r="T26" s="149">
        <f t="shared" ca="1" si="6"/>
        <v>22954508.719891898</v>
      </c>
      <c r="V26" s="157" t="str">
        <f t="shared" ca="1" si="7"/>
        <v>SIM</v>
      </c>
      <c r="W26" s="158">
        <f t="shared" ca="1" si="7"/>
        <v>3</v>
      </c>
      <c r="X26" s="155" t="str">
        <f t="shared" ca="1" si="7"/>
        <v>Real</v>
      </c>
      <c r="Y26" s="155">
        <f t="shared" ca="1" si="7"/>
        <v>2578711</v>
      </c>
      <c r="Z26" s="155" t="str">
        <f t="shared" ca="1" si="7"/>
        <v>Não</v>
      </c>
      <c r="AA26" s="156">
        <f t="shared" ca="1" si="7"/>
        <v>0</v>
      </c>
      <c r="AB26" s="156">
        <f t="shared" ca="1" si="3"/>
        <v>0</v>
      </c>
      <c r="AC26" s="63" t="s">
        <v>58</v>
      </c>
    </row>
    <row r="27" spans="2:29">
      <c r="B27" s="146">
        <v>36</v>
      </c>
      <c r="C27" s="206" t="s">
        <v>59</v>
      </c>
      <c r="D27" s="149" t="s">
        <v>65</v>
      </c>
      <c r="E27" s="149"/>
      <c r="F27" s="149"/>
      <c r="G27" s="201" t="str">
        <f t="shared" ca="1" si="0"/>
        <v>OSCN</v>
      </c>
      <c r="H27" s="149" t="s">
        <v>60</v>
      </c>
      <c r="I27" s="147" t="s">
        <v>66</v>
      </c>
      <c r="J27" s="147" t="s">
        <v>67</v>
      </c>
      <c r="K27" s="147" t="s">
        <v>14</v>
      </c>
      <c r="L27" s="280" t="str">
        <f t="shared" ca="1" si="6"/>
        <v>AGF ENGENHARIA LTDA</v>
      </c>
      <c r="M27" s="283">
        <f t="shared" ca="1" si="6"/>
        <v>881168000153</v>
      </c>
      <c r="N27" s="285" t="str">
        <f t="shared" ca="1" si="6"/>
        <v>41 30316971</v>
      </c>
      <c r="O27" s="216" t="str">
        <f t="shared" ca="1" si="6"/>
        <v>agf@agfengenharia.com.br</v>
      </c>
      <c r="P27" s="276" t="str">
        <f t="shared" ca="1" si="6"/>
        <v>Rua Topazio 123 Vila Andreza 36410206 Minas Gerais Congonhas BRASIL</v>
      </c>
      <c r="Q27" s="149" t="str">
        <f t="shared" ca="1" si="6"/>
        <v>Real</v>
      </c>
      <c r="R27" s="149">
        <f t="shared" ca="1" si="6"/>
        <v>21888116.625746701</v>
      </c>
      <c r="S27" s="149">
        <f t="shared" ca="1" si="6"/>
        <v>22125293.579098299</v>
      </c>
      <c r="T27" s="149">
        <f t="shared" ca="1" si="6"/>
        <v>22125293.579098299</v>
      </c>
      <c r="V27" s="157" t="str">
        <f t="shared" ca="1" si="7"/>
        <v>SIM</v>
      </c>
      <c r="W27" s="158">
        <f t="shared" ca="1" si="7"/>
        <v>3</v>
      </c>
      <c r="X27" s="155" t="str">
        <f t="shared" ca="1" si="7"/>
        <v>Real</v>
      </c>
      <c r="Y27" s="155">
        <f t="shared" ca="1" si="7"/>
        <v>13301706.4</v>
      </c>
      <c r="Z27" s="155" t="str">
        <f t="shared" ca="1" si="7"/>
        <v>Não</v>
      </c>
      <c r="AA27" s="156">
        <f t="shared" ca="1" si="7"/>
        <v>0</v>
      </c>
      <c r="AB27" s="156">
        <f t="shared" ca="1" si="3"/>
        <v>0</v>
      </c>
    </row>
    <row r="28" spans="2:29">
      <c r="B28" s="146">
        <v>701</v>
      </c>
      <c r="C28" s="206" t="s">
        <v>59</v>
      </c>
      <c r="D28" s="149" t="s">
        <v>69</v>
      </c>
      <c r="E28" s="149"/>
      <c r="F28" s="149" t="s">
        <v>22</v>
      </c>
      <c r="G28" s="201" t="str">
        <f t="shared" ca="1" si="0"/>
        <v>OSBR</v>
      </c>
      <c r="H28" s="149"/>
      <c r="I28" s="147" t="s">
        <v>70</v>
      </c>
      <c r="J28" s="147" t="s">
        <v>71</v>
      </c>
      <c r="K28" s="147" t="s">
        <v>16</v>
      </c>
      <c r="L28" s="280" t="str">
        <f t="shared" ca="1" si="6"/>
        <v>Eike Fuhrken Batista</v>
      </c>
      <c r="M28" s="283" t="str">
        <f t="shared" ca="1" si="6"/>
        <v>Pessoa Física</v>
      </c>
      <c r="N28" s="285" t="str">
        <f t="shared" ca="1" si="6"/>
        <v>não encontrado</v>
      </c>
      <c r="O28" s="216" t="str">
        <f t="shared" ca="1" si="6"/>
        <v>eike.batista@ebx.com.br</v>
      </c>
      <c r="P28" s="276" t="str">
        <f t="shared" ca="1" si="6"/>
        <v>Praia do Flamengo 154 10º andar Flamengo 22210-030 Rio de Janeiro Rio de Janeiro RJ</v>
      </c>
      <c r="Q28" s="149" t="str">
        <f t="shared" ca="1" si="6"/>
        <v>Real</v>
      </c>
      <c r="R28" s="149">
        <f t="shared" ca="1" si="6"/>
        <v>19724649.84</v>
      </c>
      <c r="S28" s="149">
        <f t="shared" ca="1" si="6"/>
        <v>19724649.84</v>
      </c>
      <c r="T28" s="149">
        <f t="shared" ca="1" si="6"/>
        <v>19724649.84</v>
      </c>
      <c r="V28" s="157">
        <f t="shared" ca="1" si="7"/>
        <v>0</v>
      </c>
      <c r="W28" s="158">
        <f t="shared" ca="1" si="7"/>
        <v>0</v>
      </c>
      <c r="X28" s="155" t="str">
        <f t="shared" ca="1" si="7"/>
        <v>Real</v>
      </c>
      <c r="Y28" s="155">
        <f t="shared" ca="1" si="7"/>
        <v>0</v>
      </c>
      <c r="Z28" s="155">
        <f t="shared" ca="1" si="7"/>
        <v>0</v>
      </c>
      <c r="AA28" s="156" t="str">
        <f t="shared" ca="1" si="7"/>
        <v>Acionista</v>
      </c>
      <c r="AB28" s="156">
        <f t="shared" ca="1" si="3"/>
        <v>0</v>
      </c>
    </row>
    <row r="29" spans="2:29">
      <c r="B29" s="146">
        <v>696</v>
      </c>
      <c r="C29" s="206" t="s">
        <v>59</v>
      </c>
      <c r="D29" s="149" t="s">
        <v>69</v>
      </c>
      <c r="E29" s="149"/>
      <c r="F29" s="149"/>
      <c r="G29" s="201" t="str">
        <f t="shared" ca="1" si="0"/>
        <v>OSBR</v>
      </c>
      <c r="H29" s="149"/>
      <c r="I29" s="147" t="s">
        <v>70</v>
      </c>
      <c r="J29" s="147" t="s">
        <v>71</v>
      </c>
      <c r="K29" s="147" t="s">
        <v>16</v>
      </c>
      <c r="L29" s="280" t="str">
        <f t="shared" ca="1" si="6"/>
        <v>OSX Brasil - Porto do Açu S.A.</v>
      </c>
      <c r="M29" s="283" t="str">
        <f t="shared" ca="1" si="6"/>
        <v>11.198.242/0001-58</v>
      </c>
      <c r="N29" s="285" t="str">
        <f t="shared" ca="1" si="6"/>
        <v>21 3237-5200</v>
      </c>
      <c r="O29" s="216" t="str">
        <f t="shared" ca="1" si="6"/>
        <v>faturamento@osx.com.br</v>
      </c>
      <c r="P29" s="276" t="str">
        <f t="shared" ca="1" si="6"/>
        <v>Rua Lauro Muller 116 Sala 2405 Botafogo 22290-160 Rio de Janeiro Rio de Janeiro RJ</v>
      </c>
      <c r="Q29" s="149" t="str">
        <f t="shared" ca="1" si="6"/>
        <v>Real</v>
      </c>
      <c r="R29" s="149">
        <f t="shared" ca="1" si="6"/>
        <v>18839939.559999999</v>
      </c>
      <c r="S29" s="149">
        <f t="shared" ca="1" si="6"/>
        <v>18841949.41</v>
      </c>
      <c r="T29" s="149">
        <f t="shared" ca="1" si="6"/>
        <v>18841949.41</v>
      </c>
      <c r="V29" s="157">
        <f t="shared" ca="1" si="7"/>
        <v>-2009.8500000014901</v>
      </c>
      <c r="W29" s="158">
        <f t="shared" ca="1" si="7"/>
        <v>0</v>
      </c>
      <c r="X29" s="155" t="str">
        <f t="shared" ca="1" si="7"/>
        <v>Real</v>
      </c>
      <c r="Y29" s="155">
        <f t="shared" ca="1" si="7"/>
        <v>0</v>
      </c>
      <c r="Z29" s="155">
        <f t="shared" ca="1" si="7"/>
        <v>0</v>
      </c>
      <c r="AA29" s="156">
        <f t="shared" ca="1" si="7"/>
        <v>0</v>
      </c>
      <c r="AB29" s="156">
        <f t="shared" ca="1" si="3"/>
        <v>0</v>
      </c>
    </row>
    <row r="30" spans="2:29">
      <c r="B30" s="146">
        <v>290</v>
      </c>
      <c r="C30" s="206" t="s">
        <v>59</v>
      </c>
      <c r="D30" s="149" t="s">
        <v>65</v>
      </c>
      <c r="E30" s="149"/>
      <c r="F30" s="149"/>
      <c r="G30" s="201" t="str">
        <f t="shared" ca="1" si="0"/>
        <v>OSBR</v>
      </c>
      <c r="H30" s="149"/>
      <c r="I30" s="147" t="s">
        <v>66</v>
      </c>
      <c r="J30" s="147" t="s">
        <v>67</v>
      </c>
      <c r="K30" s="147" t="s">
        <v>14</v>
      </c>
      <c r="L30" s="280" t="str">
        <f t="shared" ca="1" si="6"/>
        <v>IBM BRASIL INDUSTRIA MAQUINAS E SERVIÇOS LTDA</v>
      </c>
      <c r="M30" s="283">
        <f t="shared" ca="1" si="6"/>
        <v>33372251012839</v>
      </c>
      <c r="N30" s="285" t="str">
        <f t="shared" ca="1" si="6"/>
        <v>21 2132-3844</v>
      </c>
      <c r="O30" s="216" t="str">
        <f t="shared" ca="1" si="6"/>
        <v>erikar@br.ibm.com</v>
      </c>
      <c r="P30" s="276" t="str">
        <f t="shared" ca="1" si="6"/>
        <v>Av Pasteur 138 146 parte Urca 22290-240 Rio de Janeiro Rio de Janeiro BRASIL</v>
      </c>
      <c r="Q30" s="149" t="str">
        <f t="shared" ca="1" si="6"/>
        <v>Real</v>
      </c>
      <c r="R30" s="149">
        <f t="shared" ca="1" si="6"/>
        <v>16683200.859999999</v>
      </c>
      <c r="S30" s="149">
        <f t="shared" ca="1" si="6"/>
        <v>16681945.210000001</v>
      </c>
      <c r="T30" s="149">
        <f t="shared" ca="1" si="6"/>
        <v>16681945.210000001</v>
      </c>
      <c r="V30" s="157" t="str">
        <f t="shared" ca="1" si="7"/>
        <v>SIM</v>
      </c>
      <c r="W30" s="158">
        <f t="shared" ca="1" si="7"/>
        <v>3</v>
      </c>
      <c r="X30" s="155" t="str">
        <f t="shared" ca="1" si="7"/>
        <v>Real</v>
      </c>
      <c r="Y30" s="155">
        <f t="shared" ca="1" si="7"/>
        <v>22177887.010000002</v>
      </c>
      <c r="Z30" s="155" t="str">
        <f t="shared" ca="1" si="7"/>
        <v>Não</v>
      </c>
      <c r="AA30" s="156" t="str">
        <f t="shared" ca="1" si="7"/>
        <v>Na planilha de controle criada na época só colocaram o valor na OSCN para atualização, existe saldo no QGC nas duas empresas OSBR e OSCN.</v>
      </c>
      <c r="AB30" s="156">
        <f t="shared" ca="1" si="3"/>
        <v>0</v>
      </c>
    </row>
    <row r="31" spans="2:29">
      <c r="B31" s="146">
        <v>702</v>
      </c>
      <c r="C31" s="206" t="s">
        <v>59</v>
      </c>
      <c r="D31" s="149" t="s">
        <v>69</v>
      </c>
      <c r="E31" s="149"/>
      <c r="F31" s="149"/>
      <c r="G31" s="201" t="str">
        <f t="shared" ca="1" si="0"/>
        <v>OSBR</v>
      </c>
      <c r="H31" s="149"/>
      <c r="I31" s="147" t="s">
        <v>70</v>
      </c>
      <c r="J31" s="147" t="s">
        <v>71</v>
      </c>
      <c r="K31" s="147" t="s">
        <v>16</v>
      </c>
      <c r="L31" s="280" t="str">
        <f t="shared" ca="1" si="6"/>
        <v>Six Soluções Inteligentes S.A.</v>
      </c>
      <c r="M31" s="283" t="str">
        <f t="shared" ca="1" si="6"/>
        <v>13.405.322/0001-62</v>
      </c>
      <c r="N31" s="285" t="str">
        <f t="shared" ca="1" si="6"/>
        <v>21 2163-4687</v>
      </c>
      <c r="O31" s="216" t="str">
        <f t="shared" ca="1" si="6"/>
        <v>sirlene.pacheco@ebx.com.br</v>
      </c>
      <c r="P31" s="276" t="str">
        <f t="shared" ca="1" si="6"/>
        <v>Praia do Flamengo 154 10º andar Flamengo 22210-030 Rio de Janeiro Rio de Janeiro RJ</v>
      </c>
      <c r="Q31" s="149" t="str">
        <f t="shared" ca="1" si="6"/>
        <v>Real</v>
      </c>
      <c r="R31" s="149">
        <f t="shared" ca="1" si="6"/>
        <v>15945183.220000001</v>
      </c>
      <c r="S31" s="149">
        <f t="shared" ca="1" si="6"/>
        <v>15945183.220000001</v>
      </c>
      <c r="T31" s="149">
        <f t="shared" ca="1" si="6"/>
        <v>15945183.220000001</v>
      </c>
      <c r="V31" s="157">
        <f t="shared" ca="1" si="7"/>
        <v>0</v>
      </c>
      <c r="W31" s="158">
        <f t="shared" ca="1" si="7"/>
        <v>0</v>
      </c>
      <c r="X31" s="155" t="str">
        <f t="shared" ca="1" si="7"/>
        <v>Real</v>
      </c>
      <c r="Y31" s="155">
        <f t="shared" ca="1" si="7"/>
        <v>0</v>
      </c>
      <c r="Z31" s="155">
        <f t="shared" ca="1" si="7"/>
        <v>0</v>
      </c>
      <c r="AA31" s="156">
        <f t="shared" ca="1" si="7"/>
        <v>0</v>
      </c>
      <c r="AB31" s="156">
        <f t="shared" ca="1" si="3"/>
        <v>0</v>
      </c>
    </row>
    <row r="32" spans="2:29">
      <c r="B32" s="146">
        <v>131</v>
      </c>
      <c r="C32" s="206" t="s">
        <v>59</v>
      </c>
      <c r="D32" s="149" t="s">
        <v>65</v>
      </c>
      <c r="E32" s="149"/>
      <c r="F32" s="149"/>
      <c r="G32" s="201" t="str">
        <f t="shared" ca="1" si="0"/>
        <v>OSCN</v>
      </c>
      <c r="H32" s="149"/>
      <c r="I32" s="147" t="s">
        <v>66</v>
      </c>
      <c r="J32" s="147" t="s">
        <v>67</v>
      </c>
      <c r="K32" s="147" t="s">
        <v>14</v>
      </c>
      <c r="L32" s="280" t="str">
        <f t="shared" ca="1" si="6"/>
        <v>CMV CONSTRUCOES MECANICAS LTDA</v>
      </c>
      <c r="M32" s="283">
        <f t="shared" ca="1" si="6"/>
        <v>87175824000180</v>
      </c>
      <c r="N32" s="285" t="str">
        <f t="shared" ca="1" si="6"/>
        <v>51 30416633</v>
      </c>
      <c r="O32" s="216" t="str">
        <f t="shared" ca="1" si="6"/>
        <v>luciana@cmv.com.br</v>
      </c>
      <c r="P32" s="276" t="str">
        <f t="shared" ca="1" si="6"/>
        <v>Rua Manoel Feu Subtil 60 Sala 201 Enseada do Sua 29050400 Espirito Santo Vitoria BRASIL</v>
      </c>
      <c r="Q32" s="149" t="str">
        <f t="shared" ca="1" si="6"/>
        <v>Real</v>
      </c>
      <c r="R32" s="149">
        <f t="shared" ca="1" si="6"/>
        <v>15266313.4524625</v>
      </c>
      <c r="S32" s="149">
        <f t="shared" ca="1" si="6"/>
        <v>15431737.3569251</v>
      </c>
      <c r="T32" s="149">
        <f t="shared" ca="1" si="6"/>
        <v>15431737.3569251</v>
      </c>
      <c r="V32" s="157" t="str">
        <f t="shared" ca="1" si="7"/>
        <v>SIM</v>
      </c>
      <c r="W32" s="158">
        <f t="shared" ca="1" si="7"/>
        <v>3</v>
      </c>
      <c r="X32" s="155" t="str">
        <f t="shared" ca="1" si="7"/>
        <v>Real</v>
      </c>
      <c r="Y32" s="155">
        <f t="shared" ca="1" si="7"/>
        <v>9277546.4800000004</v>
      </c>
      <c r="Z32" s="155" t="str">
        <f t="shared" ca="1" si="7"/>
        <v>Não</v>
      </c>
      <c r="AA32" s="156">
        <f t="shared" ca="1" si="7"/>
        <v>0</v>
      </c>
      <c r="AB32" s="156">
        <f t="shared" ca="1" si="3"/>
        <v>0</v>
      </c>
    </row>
    <row r="33" spans="2:29">
      <c r="B33" s="146">
        <v>601</v>
      </c>
      <c r="C33" s="206" t="s">
        <v>59</v>
      </c>
      <c r="D33" s="149" t="s">
        <v>65</v>
      </c>
      <c r="E33" s="149"/>
      <c r="F33" s="149" t="s">
        <v>24</v>
      </c>
      <c r="G33" s="201" t="str">
        <f t="shared" ca="1" si="0"/>
        <v>OSCN</v>
      </c>
      <c r="H33" s="149"/>
      <c r="I33" s="147" t="s">
        <v>66</v>
      </c>
      <c r="J33" s="147" t="s">
        <v>67</v>
      </c>
      <c r="K33" s="147" t="s">
        <v>14</v>
      </c>
      <c r="L33" s="280" t="str">
        <f t="shared" ref="L33:T42" ca="1" si="8">INDEX(INDIRECT($I33&amp;"!$1:$1048576"),MATCH($B33,INDIRECT($I33&amp;"!$A:$A"),),MATCH(L$2,INDIRECT($I33&amp;"!$1:$1"),))</f>
        <v>TEKFEN CONSTRUCTION AND INSTALLATIO</v>
      </c>
      <c r="M33" s="283" t="str">
        <f t="shared" ca="1" si="8"/>
        <v>estrangeira</v>
      </c>
      <c r="N33" s="285" t="str">
        <f t="shared" ca="1" si="8"/>
        <v>não encontrado</v>
      </c>
      <c r="O33" s="216" t="str">
        <f t="shared" ca="1" si="8"/>
        <v>não encontrado</v>
      </c>
      <c r="P33" s="276" t="str">
        <f t="shared" ca="1" si="8"/>
        <v>não encontrado</v>
      </c>
      <c r="Q33" s="149" t="str">
        <f t="shared" ca="1" si="8"/>
        <v>Real</v>
      </c>
      <c r="R33" s="149">
        <f t="shared" ca="1" si="8"/>
        <v>14676552.67</v>
      </c>
      <c r="S33" s="149">
        <f t="shared" ca="1" si="8"/>
        <v>14342893.451086201</v>
      </c>
      <c r="T33" s="149">
        <f t="shared" ca="1" si="8"/>
        <v>14342893.451086201</v>
      </c>
      <c r="V33" s="157" t="str">
        <f t="shared" ref="V33:AA44" ca="1" si="9">INDEX(INDIRECT($I33&amp;"!$1:$1048576"),MATCH($B33,INDIRECT($I33&amp;"!$A:$A"),),MATCH(V$2,INDIRECT($I33&amp;"!$1:$1"),))</f>
        <v>SIM</v>
      </c>
      <c r="W33" s="158">
        <f t="shared" ca="1" si="9"/>
        <v>3</v>
      </c>
      <c r="X33" s="155" t="str">
        <f t="shared" ca="1" si="9"/>
        <v>Real</v>
      </c>
      <c r="Y33" s="155">
        <f t="shared" ca="1" si="9"/>
        <v>1782251.08</v>
      </c>
      <c r="Z33" s="155" t="str">
        <f t="shared" ca="1" si="9"/>
        <v>Não</v>
      </c>
      <c r="AA33" s="156">
        <f t="shared" ca="1" si="9"/>
        <v>0</v>
      </c>
      <c r="AB33" s="156">
        <f t="shared" ca="1" si="3"/>
        <v>0</v>
      </c>
      <c r="AC33" s="63" t="s">
        <v>58</v>
      </c>
    </row>
    <row r="34" spans="2:29">
      <c r="B34" s="146">
        <v>176</v>
      </c>
      <c r="C34" s="206" t="s">
        <v>59</v>
      </c>
      <c r="D34" s="149" t="s">
        <v>65</v>
      </c>
      <c r="E34" s="149"/>
      <c r="F34" s="149"/>
      <c r="G34" s="201" t="str">
        <f t="shared" ca="1" si="0"/>
        <v>OSCN</v>
      </c>
      <c r="H34" s="149"/>
      <c r="I34" s="147" t="s">
        <v>66</v>
      </c>
      <c r="J34" s="147" t="s">
        <v>67</v>
      </c>
      <c r="K34" s="147" t="s">
        <v>14</v>
      </c>
      <c r="L34" s="280" t="str">
        <f t="shared" ca="1" si="8"/>
        <v>DEUGRO BRASIL TRANSPORTES NACIONAIS, INTERNACIONAIS E LOGISTICA LTDA.</v>
      </c>
      <c r="M34" s="283">
        <f t="shared" ca="1" si="8"/>
        <v>9303312000149</v>
      </c>
      <c r="N34" s="285" t="str">
        <f t="shared" ca="1" si="8"/>
        <v>11 30741799</v>
      </c>
      <c r="O34" s="216" t="str">
        <f t="shared" ca="1" si="8"/>
        <v>mark.hollenstein@deugro.com</v>
      </c>
      <c r="P34" s="276" t="str">
        <f t="shared" ca="1" si="8"/>
        <v>Rua Pedroso Alvarenga 1221 CJ 8B Itaim Bibi 04531-012 São Paulo Sao Paulo BRASIL</v>
      </c>
      <c r="Q34" s="149" t="str">
        <f t="shared" ca="1" si="8"/>
        <v>Real</v>
      </c>
      <c r="R34" s="149">
        <f t="shared" ca="1" si="8"/>
        <v>12757801.644333201</v>
      </c>
      <c r="S34" s="149">
        <f t="shared" ca="1" si="8"/>
        <v>12896043.6218045</v>
      </c>
      <c r="T34" s="149">
        <f t="shared" ca="1" si="8"/>
        <v>12896043.6218045</v>
      </c>
      <c r="V34" s="157" t="str">
        <f t="shared" ca="1" si="9"/>
        <v>SIM</v>
      </c>
      <c r="W34" s="158">
        <f t="shared" ca="1" si="9"/>
        <v>3</v>
      </c>
      <c r="X34" s="155" t="str">
        <f t="shared" ca="1" si="9"/>
        <v>Real</v>
      </c>
      <c r="Y34" s="155">
        <f t="shared" ca="1" si="9"/>
        <v>7753089.71</v>
      </c>
      <c r="Z34" s="155" t="str">
        <f t="shared" ca="1" si="9"/>
        <v>Não</v>
      </c>
      <c r="AA34" s="156">
        <f t="shared" ca="1" si="9"/>
        <v>0</v>
      </c>
      <c r="AB34" s="156">
        <f t="shared" ca="1" si="3"/>
        <v>0</v>
      </c>
    </row>
    <row r="35" spans="2:29">
      <c r="B35" s="146">
        <v>705</v>
      </c>
      <c r="C35" s="206" t="s">
        <v>59</v>
      </c>
      <c r="D35" s="149" t="s">
        <v>69</v>
      </c>
      <c r="E35" s="149"/>
      <c r="F35" s="149"/>
      <c r="G35" s="201" t="str">
        <f t="shared" ca="1" si="0"/>
        <v>OSBR</v>
      </c>
      <c r="H35" s="149"/>
      <c r="I35" s="147" t="s">
        <v>70</v>
      </c>
      <c r="J35" s="147" t="s">
        <v>71</v>
      </c>
      <c r="K35" s="147" t="s">
        <v>16</v>
      </c>
      <c r="L35" s="280" t="str">
        <f t="shared" ca="1" si="8"/>
        <v>EBX HOLDING LTDA</v>
      </c>
      <c r="M35" s="283" t="str">
        <f t="shared" ca="1" si="8"/>
        <v>12.334.551/0001-70</v>
      </c>
      <c r="N35" s="285" t="str">
        <f t="shared" ca="1" si="8"/>
        <v>21 2163-4687</v>
      </c>
      <c r="O35" s="216" t="str">
        <f t="shared" ca="1" si="8"/>
        <v>sirlene.pacheco@ebx.com.br</v>
      </c>
      <c r="P35" s="276" t="str">
        <f t="shared" ca="1" si="8"/>
        <v>Praia do Flamengo 154 10º andar Flamengo 22210-030 Rio de Janeiro Rio de Janeiro RJ</v>
      </c>
      <c r="Q35" s="149" t="str">
        <f t="shared" ca="1" si="8"/>
        <v>Real</v>
      </c>
      <c r="R35" s="149">
        <f t="shared" ca="1" si="8"/>
        <v>11132537.6</v>
      </c>
      <c r="S35" s="149">
        <f t="shared" ca="1" si="8"/>
        <v>11132537.6</v>
      </c>
      <c r="T35" s="149">
        <f t="shared" ca="1" si="8"/>
        <v>11132537.6</v>
      </c>
      <c r="V35" s="157">
        <f t="shared" ca="1" si="9"/>
        <v>0</v>
      </c>
      <c r="W35" s="158">
        <f t="shared" ca="1" si="9"/>
        <v>0</v>
      </c>
      <c r="X35" s="155" t="str">
        <f t="shared" ca="1" si="9"/>
        <v>Real</v>
      </c>
      <c r="Y35" s="155">
        <f t="shared" ca="1" si="9"/>
        <v>0</v>
      </c>
      <c r="Z35" s="155">
        <f t="shared" ca="1" si="9"/>
        <v>0</v>
      </c>
      <c r="AA35" s="156">
        <f t="shared" ca="1" si="9"/>
        <v>0</v>
      </c>
      <c r="AB35" s="156">
        <f t="shared" ca="1" si="3"/>
        <v>0</v>
      </c>
    </row>
    <row r="36" spans="2:29">
      <c r="B36" s="146">
        <v>288</v>
      </c>
      <c r="C36" s="206" t="s">
        <v>59</v>
      </c>
      <c r="D36" s="149" t="s">
        <v>65</v>
      </c>
      <c r="E36" s="149"/>
      <c r="F36" s="149" t="s">
        <v>23</v>
      </c>
      <c r="G36" s="201" t="str">
        <f t="shared" ca="1" si="0"/>
        <v>OSCN</v>
      </c>
      <c r="H36" s="149"/>
      <c r="I36" s="147" t="s">
        <v>66</v>
      </c>
      <c r="J36" s="147" t="s">
        <v>67</v>
      </c>
      <c r="K36" s="147" t="s">
        <v>14</v>
      </c>
      <c r="L36" s="280" t="str">
        <f t="shared" ca="1" si="8"/>
        <v>HYUNDAI HEAVY INDUSTRIES CO. LTD</v>
      </c>
      <c r="M36" s="283" t="str">
        <f t="shared" ca="1" si="8"/>
        <v>estrangeira</v>
      </c>
      <c r="N36" s="285" t="str">
        <f t="shared" ca="1" si="8"/>
        <v>não encontrado</v>
      </c>
      <c r="O36" s="216" t="str">
        <f t="shared" ca="1" si="8"/>
        <v>não encontrado</v>
      </c>
      <c r="P36" s="276" t="str">
        <f t="shared" ca="1" si="8"/>
        <v xml:space="preserve">I, Jeonha-Dong, Dong-Gu,Ulsan, Korea </v>
      </c>
      <c r="Q36" s="149" t="str">
        <f t="shared" ca="1" si="8"/>
        <v>Real</v>
      </c>
      <c r="R36" s="149">
        <f t="shared" ca="1" si="8"/>
        <v>10260001.970000001</v>
      </c>
      <c r="S36" s="149">
        <f t="shared" ca="1" si="8"/>
        <v>10026749.3584677</v>
      </c>
      <c r="T36" s="149">
        <f t="shared" ca="1" si="8"/>
        <v>10026749.3584677</v>
      </c>
      <c r="V36" s="157" t="str">
        <f t="shared" ca="1" si="9"/>
        <v>SIM</v>
      </c>
      <c r="W36" s="158">
        <f t="shared" ca="1" si="9"/>
        <v>3</v>
      </c>
      <c r="X36" s="155" t="str">
        <f t="shared" ca="1" si="9"/>
        <v>Real</v>
      </c>
      <c r="Y36" s="155">
        <f t="shared" ca="1" si="9"/>
        <v>1245160.8</v>
      </c>
      <c r="Z36" s="155" t="str">
        <f t="shared" ca="1" si="9"/>
        <v>Não</v>
      </c>
      <c r="AA36" s="156" t="str">
        <f t="shared" ca="1" si="9"/>
        <v>Sem saldo no SAP</v>
      </c>
      <c r="AB36" s="156">
        <f t="shared" ca="1" si="3"/>
        <v>0</v>
      </c>
      <c r="AC36" s="63" t="s">
        <v>58</v>
      </c>
    </row>
    <row r="37" spans="2:29">
      <c r="B37" s="146">
        <v>342</v>
      </c>
      <c r="C37" s="206" t="s">
        <v>59</v>
      </c>
      <c r="D37" s="149" t="s">
        <v>65</v>
      </c>
      <c r="E37" s="149"/>
      <c r="F37" s="149"/>
      <c r="G37" s="201" t="str">
        <f t="shared" ca="1" si="0"/>
        <v>OSCN</v>
      </c>
      <c r="H37" s="149"/>
      <c r="I37" s="147" t="s">
        <v>66</v>
      </c>
      <c r="J37" s="147" t="s">
        <v>67</v>
      </c>
      <c r="K37" s="147" t="s">
        <v>14</v>
      </c>
      <c r="L37" s="280" t="str">
        <f t="shared" ca="1" si="8"/>
        <v>KONECRANES TALHAS PONTES ROLANTES</v>
      </c>
      <c r="M37" s="283" t="str">
        <f t="shared" ca="1" si="8"/>
        <v>10.405.464/0001-31</v>
      </c>
      <c r="N37" s="285" t="str">
        <f t="shared" ca="1" si="8"/>
        <v>11 2145-7800</v>
      </c>
      <c r="O37" s="216" t="str">
        <f t="shared" ca="1" si="8"/>
        <v>contato@konecranes.com</v>
      </c>
      <c r="P37" s="276" t="str">
        <f t="shared" ca="1" si="8"/>
        <v>Rod Raposo Tavares KM 31 Jardim Dinorah 06703-030 São Paulo Cotia SP BRASIL</v>
      </c>
      <c r="Q37" s="149" t="str">
        <f t="shared" ca="1" si="8"/>
        <v>Real</v>
      </c>
      <c r="R37" s="149">
        <f t="shared" ca="1" si="8"/>
        <v>9593102.9867393207</v>
      </c>
      <c r="S37" s="149">
        <f t="shared" ca="1" si="8"/>
        <v>9697052.6768148001</v>
      </c>
      <c r="T37" s="149">
        <f t="shared" ca="1" si="8"/>
        <v>9697052.6768148001</v>
      </c>
      <c r="V37" s="157" t="str">
        <f t="shared" ca="1" si="9"/>
        <v>SIM</v>
      </c>
      <c r="W37" s="158">
        <f t="shared" ca="1" si="9"/>
        <v>3</v>
      </c>
      <c r="X37" s="155" t="str">
        <f t="shared" ca="1" si="9"/>
        <v>Real</v>
      </c>
      <c r="Y37" s="155">
        <f t="shared" ca="1" si="9"/>
        <v>5649474.5099999998</v>
      </c>
      <c r="Z37" s="155" t="str">
        <f t="shared" ca="1" si="9"/>
        <v>Não</v>
      </c>
      <c r="AA37" s="156" t="str">
        <f t="shared" ca="1" si="9"/>
        <v>ATENÇÃO - ESTÁ NA CONTABILIDADE DA OSCN MAS CONSTA NO QGC DA OSBR</v>
      </c>
      <c r="AB37" s="156">
        <f t="shared" ca="1" si="3"/>
        <v>0</v>
      </c>
    </row>
    <row r="38" spans="2:29">
      <c r="B38" s="146">
        <v>713</v>
      </c>
      <c r="C38" s="206" t="s">
        <v>59</v>
      </c>
      <c r="D38" s="149" t="s">
        <v>69</v>
      </c>
      <c r="E38" s="149"/>
      <c r="F38" s="149"/>
      <c r="G38" s="201" t="str">
        <f t="shared" ca="1" si="0"/>
        <v>OSSO</v>
      </c>
      <c r="H38" s="149"/>
      <c r="I38" s="147" t="s">
        <v>70</v>
      </c>
      <c r="J38" s="147" t="s">
        <v>71</v>
      </c>
      <c r="K38" s="147" t="s">
        <v>16</v>
      </c>
      <c r="L38" s="280" t="str">
        <f t="shared" ca="1" si="8"/>
        <v>OSX Brasil - Porto do Açu S.A.</v>
      </c>
      <c r="M38" s="283" t="str">
        <f t="shared" ca="1" si="8"/>
        <v>11.198.242/0001-58</v>
      </c>
      <c r="N38" s="285" t="str">
        <f t="shared" ca="1" si="8"/>
        <v>21 3237-5200</v>
      </c>
      <c r="O38" s="216" t="str">
        <f t="shared" ca="1" si="8"/>
        <v>faturamento@osx.com.br</v>
      </c>
      <c r="P38" s="276" t="str">
        <f t="shared" ca="1" si="8"/>
        <v>Rua Lauro Muller 116 Sala 2405 Botafogo 22290-160 Rio de Janeiro Rio de Janeiro RJ</v>
      </c>
      <c r="Q38" s="149" t="str">
        <f t="shared" ca="1" si="8"/>
        <v>Real</v>
      </c>
      <c r="R38" s="149">
        <f t="shared" ca="1" si="8"/>
        <v>10617101.68</v>
      </c>
      <c r="S38" s="149">
        <f t="shared" ca="1" si="8"/>
        <v>9216588.7199999988</v>
      </c>
      <c r="T38" s="149">
        <f t="shared" ca="1" si="8"/>
        <v>9216588.7199999988</v>
      </c>
      <c r="V38" s="157">
        <f t="shared" ca="1" si="9"/>
        <v>1400512.9600000009</v>
      </c>
      <c r="W38" s="158">
        <f t="shared" ca="1" si="9"/>
        <v>0</v>
      </c>
      <c r="X38" s="155" t="str">
        <f t="shared" ca="1" si="9"/>
        <v>Real</v>
      </c>
      <c r="Y38" s="155">
        <f t="shared" ca="1" si="9"/>
        <v>0</v>
      </c>
      <c r="Z38" s="155">
        <f t="shared" ca="1" si="9"/>
        <v>0</v>
      </c>
      <c r="AA38" s="156">
        <f t="shared" ca="1" si="9"/>
        <v>0</v>
      </c>
      <c r="AB38" s="156">
        <f t="shared" ca="1" si="3"/>
        <v>0</v>
      </c>
    </row>
    <row r="39" spans="2:29">
      <c r="B39" s="146">
        <v>623</v>
      </c>
      <c r="C39" s="206" t="s">
        <v>59</v>
      </c>
      <c r="D39" s="149" t="s">
        <v>65</v>
      </c>
      <c r="E39" s="149"/>
      <c r="F39" s="149"/>
      <c r="G39" s="201" t="str">
        <f t="shared" ca="1" si="0"/>
        <v>OSCN</v>
      </c>
      <c r="H39" s="149"/>
      <c r="I39" s="147" t="s">
        <v>66</v>
      </c>
      <c r="J39" s="147" t="s">
        <v>67</v>
      </c>
      <c r="K39" s="147" t="s">
        <v>14</v>
      </c>
      <c r="L39" s="280" t="str">
        <f t="shared" ca="1" si="8"/>
        <v>TRANSDATA TRANSPORTES LTDA</v>
      </c>
      <c r="M39" s="283">
        <f t="shared" ca="1" si="8"/>
        <v>43053081000109</v>
      </c>
      <c r="N39" s="285" t="str">
        <f t="shared" ca="1" si="8"/>
        <v>não encontrado</v>
      </c>
      <c r="O39" s="216" t="str">
        <f t="shared" ca="1" si="8"/>
        <v>contato@transdata.com.br</v>
      </c>
      <c r="P39" s="276" t="str">
        <f t="shared" ca="1" si="8"/>
        <v>Rua Augusto Severo 13 Centro 11010050 São Paulo Santos SP BRASIL</v>
      </c>
      <c r="Q39" s="149" t="str">
        <f t="shared" ca="1" si="8"/>
        <v>Real</v>
      </c>
      <c r="R39" s="149">
        <f t="shared" ca="1" si="8"/>
        <v>8370879.54769905</v>
      </c>
      <c r="S39" s="149">
        <f t="shared" ca="1" si="8"/>
        <v>8461585.3741501309</v>
      </c>
      <c r="T39" s="149">
        <f t="shared" ca="1" si="8"/>
        <v>8461585.3741501309</v>
      </c>
      <c r="V39" s="157" t="str">
        <f t="shared" ca="1" si="9"/>
        <v>SIM</v>
      </c>
      <c r="W39" s="158">
        <f t="shared" ca="1" si="9"/>
        <v>3</v>
      </c>
      <c r="X39" s="155" t="str">
        <f t="shared" ca="1" si="9"/>
        <v>Real</v>
      </c>
      <c r="Y39" s="155">
        <f t="shared" ca="1" si="9"/>
        <v>5087097.4400000004</v>
      </c>
      <c r="Z39" s="155" t="str">
        <f t="shared" ca="1" si="9"/>
        <v>Não</v>
      </c>
      <c r="AA39" s="156">
        <f t="shared" ca="1" si="9"/>
        <v>0</v>
      </c>
      <c r="AB39" s="156">
        <f t="shared" ca="1" si="3"/>
        <v>0</v>
      </c>
    </row>
    <row r="40" spans="2:29">
      <c r="B40" s="146">
        <v>45</v>
      </c>
      <c r="C40" s="206" t="s">
        <v>59</v>
      </c>
      <c r="D40" s="149" t="s">
        <v>65</v>
      </c>
      <c r="E40" s="149"/>
      <c r="F40" s="149"/>
      <c r="G40" s="201" t="str">
        <f t="shared" ca="1" si="0"/>
        <v>OSCN</v>
      </c>
      <c r="H40" s="149"/>
      <c r="I40" s="147" t="s">
        <v>66</v>
      </c>
      <c r="J40" s="147" t="s">
        <v>67</v>
      </c>
      <c r="K40" s="147" t="s">
        <v>14</v>
      </c>
      <c r="L40" s="280" t="str">
        <f t="shared" ca="1" si="8"/>
        <v>ALPHATEC S/A - EM RECUPERACAO JUDICIAL</v>
      </c>
      <c r="M40" s="283">
        <f t="shared" ca="1" si="8"/>
        <v>5928067000104</v>
      </c>
      <c r="N40" s="285" t="str">
        <f t="shared" ca="1" si="8"/>
        <v>22 27730009</v>
      </c>
      <c r="O40" s="216" t="str">
        <f t="shared" ca="1" si="8"/>
        <v>romauro.matsuda@alphatec.ind.br</v>
      </c>
      <c r="P40" s="276" t="str">
        <f t="shared" ca="1" si="8"/>
        <v>Av Brasil 141 Sala 603 Centro 28970000 Rio de Janeiro Araruama BRASIL</v>
      </c>
      <c r="Q40" s="149" t="str">
        <f t="shared" ca="1" si="8"/>
        <v>Real</v>
      </c>
      <c r="R40" s="149">
        <f t="shared" ca="1" si="8"/>
        <v>8022355.4467923902</v>
      </c>
      <c r="S40" s="149">
        <f t="shared" ca="1" si="8"/>
        <v>8109284.7087342404</v>
      </c>
      <c r="T40" s="149">
        <f t="shared" ca="1" si="8"/>
        <v>8109284.7087342404</v>
      </c>
      <c r="V40" s="157" t="str">
        <f t="shared" ca="1" si="9"/>
        <v>SIM</v>
      </c>
      <c r="W40" s="158">
        <f t="shared" ca="1" si="9"/>
        <v>3</v>
      </c>
      <c r="X40" s="155" t="str">
        <f t="shared" ca="1" si="9"/>
        <v>Real</v>
      </c>
      <c r="Y40" s="155">
        <f t="shared" ca="1" si="9"/>
        <v>4875294.5999999996</v>
      </c>
      <c r="Z40" s="155" t="str">
        <f t="shared" ca="1" si="9"/>
        <v>Não</v>
      </c>
      <c r="AA40" s="156">
        <f t="shared" ca="1" si="9"/>
        <v>0</v>
      </c>
      <c r="AB40" s="156">
        <f t="shared" ca="1" si="3"/>
        <v>0</v>
      </c>
    </row>
    <row r="41" spans="2:29">
      <c r="B41" s="146">
        <v>635</v>
      </c>
      <c r="C41" s="206" t="s">
        <v>59</v>
      </c>
      <c r="D41" s="149" t="s">
        <v>65</v>
      </c>
      <c r="E41" s="149"/>
      <c r="F41" s="149"/>
      <c r="G41" s="201" t="str">
        <f t="shared" ca="1" si="0"/>
        <v>OSCN</v>
      </c>
      <c r="H41" s="149"/>
      <c r="I41" s="147" t="s">
        <v>66</v>
      </c>
      <c r="J41" s="147" t="s">
        <v>67</v>
      </c>
      <c r="K41" s="147" t="s">
        <v>14</v>
      </c>
      <c r="L41" s="280" t="str">
        <f t="shared" ca="1" si="8"/>
        <v>TRIUNFO LOGISTICA LTDA</v>
      </c>
      <c r="M41" s="283">
        <f t="shared" ca="1" si="8"/>
        <v>29355260000161</v>
      </c>
      <c r="N41" s="285" t="str">
        <f t="shared" ca="1" si="8"/>
        <v>21 21788800</v>
      </c>
      <c r="O41" s="216" t="str">
        <f t="shared" ca="1" si="8"/>
        <v>comunicacao@triunfologistica.com.br</v>
      </c>
      <c r="P41" s="276" t="str">
        <f t="shared" ca="1" si="8"/>
        <v>Rua Quintada 86 9o andar sala 901 Centro 20091005 Rio de Janeiro Rio de Janeiro RJ BRASIL</v>
      </c>
      <c r="Q41" s="149" t="str">
        <f t="shared" ca="1" si="8"/>
        <v>Real</v>
      </c>
      <c r="R41" s="149">
        <f t="shared" ca="1" si="8"/>
        <v>6334697.0319291102</v>
      </c>
      <c r="S41" s="149">
        <f t="shared" ca="1" si="8"/>
        <v>6403339.0338028902</v>
      </c>
      <c r="T41" s="149">
        <f t="shared" ca="1" si="8"/>
        <v>6403339.0338028902</v>
      </c>
      <c r="V41" s="157" t="str">
        <f t="shared" ca="1" si="9"/>
        <v>SIM</v>
      </c>
      <c r="W41" s="158">
        <f t="shared" ca="1" si="9"/>
        <v>3</v>
      </c>
      <c r="X41" s="155" t="str">
        <f t="shared" ca="1" si="9"/>
        <v>Real</v>
      </c>
      <c r="Y41" s="155">
        <f t="shared" ca="1" si="9"/>
        <v>3849681.61</v>
      </c>
      <c r="Z41" s="155" t="str">
        <f t="shared" ca="1" si="9"/>
        <v>Não</v>
      </c>
      <c r="AA41" s="156">
        <f t="shared" ca="1" si="9"/>
        <v>0</v>
      </c>
      <c r="AB41" s="156">
        <f t="shared" ca="1" si="3"/>
        <v>0</v>
      </c>
    </row>
    <row r="42" spans="2:29">
      <c r="B42" s="146">
        <v>208</v>
      </c>
      <c r="C42" s="206" t="s">
        <v>59</v>
      </c>
      <c r="D42" s="149" t="s">
        <v>65</v>
      </c>
      <c r="E42" s="149"/>
      <c r="F42" s="149"/>
      <c r="G42" s="201" t="str">
        <f t="shared" ca="1" si="0"/>
        <v>OSCN</v>
      </c>
      <c r="H42" s="149"/>
      <c r="I42" s="147" t="s">
        <v>66</v>
      </c>
      <c r="J42" s="147" t="s">
        <v>67</v>
      </c>
      <c r="K42" s="147" t="s">
        <v>14</v>
      </c>
      <c r="L42" s="280" t="str">
        <f t="shared" ca="1" si="8"/>
        <v>EPC ENGENHARIA PROJETOS CONSULTORIA SA.</v>
      </c>
      <c r="M42" s="283">
        <f t="shared" ca="1" si="8"/>
        <v>16593410000123</v>
      </c>
      <c r="N42" s="285" t="str">
        <f t="shared" ca="1" si="8"/>
        <v>31 21225659</v>
      </c>
      <c r="O42" s="216" t="str">
        <f t="shared" ca="1" si="8"/>
        <v>mrporfirio@epc.com.br</v>
      </c>
      <c r="P42" s="276" t="str">
        <f t="shared" ca="1" si="8"/>
        <v>Rua Da Quitanda 191 6o andar Centro 20091-005 Rio de Janeiro Rio de Janeiro BRASIL</v>
      </c>
      <c r="Q42" s="149" t="str">
        <f t="shared" ca="1" si="8"/>
        <v>Real</v>
      </c>
      <c r="R42" s="149">
        <f t="shared" ca="1" si="8"/>
        <v>6294380.1630242104</v>
      </c>
      <c r="S42" s="149">
        <f t="shared" ca="1" si="8"/>
        <v>6362585.2962400299</v>
      </c>
      <c r="T42" s="149">
        <f t="shared" ca="1" si="8"/>
        <v>6362585.2962400299</v>
      </c>
      <c r="V42" s="157" t="str">
        <f t="shared" ca="1" si="9"/>
        <v>SIM</v>
      </c>
      <c r="W42" s="158">
        <f t="shared" ca="1" si="9"/>
        <v>3</v>
      </c>
      <c r="X42" s="155" t="str">
        <f t="shared" ca="1" si="9"/>
        <v>Real</v>
      </c>
      <c r="Y42" s="155">
        <f t="shared" ca="1" si="9"/>
        <v>3825180.5</v>
      </c>
      <c r="Z42" s="155" t="str">
        <f t="shared" ca="1" si="9"/>
        <v>Não</v>
      </c>
      <c r="AA42" s="156" t="str">
        <f t="shared" ca="1" si="9"/>
        <v>invalido</v>
      </c>
      <c r="AB42" s="156">
        <f t="shared" ca="1" si="3"/>
        <v>0</v>
      </c>
    </row>
    <row r="43" spans="2:29">
      <c r="B43" s="146">
        <v>697</v>
      </c>
      <c r="C43" s="206" t="s">
        <v>59</v>
      </c>
      <c r="D43" s="149" t="s">
        <v>69</v>
      </c>
      <c r="E43" s="149"/>
      <c r="F43" s="149"/>
      <c r="G43" s="201" t="str">
        <f t="shared" ca="1" si="0"/>
        <v>OSBR</v>
      </c>
      <c r="H43" s="149"/>
      <c r="I43" s="147" t="s">
        <v>70</v>
      </c>
      <c r="J43" s="147" t="s">
        <v>71</v>
      </c>
      <c r="K43" s="147" t="s">
        <v>16</v>
      </c>
      <c r="L43" s="280" t="str">
        <f t="shared" ref="L43:T52" ca="1" si="10">INDEX(INDIRECT($I43&amp;"!$1:$1048576"),MATCH($B43,INDIRECT($I43&amp;"!$A:$A"),),MATCH(L$2,INDIRECT($I43&amp;"!$1:$1"),))</f>
        <v>OSX Serviços Gerais Ltda</v>
      </c>
      <c r="M43" s="283" t="str">
        <f t="shared" ca="1" si="10"/>
        <v>13.434.844/0001-92</v>
      </c>
      <c r="N43" s="285" t="str">
        <f t="shared" ca="1" si="10"/>
        <v>21 2555-6100</v>
      </c>
      <c r="O43" s="216" t="str">
        <f t="shared" ca="1" si="10"/>
        <v>faturamento@osx.com.br</v>
      </c>
      <c r="P43" s="276" t="str">
        <f t="shared" ca="1" si="10"/>
        <v>Rua Lauro Muller 116 Sala 2405 Botafogo Rio de Janeiro Rio de Janeiro BRASIL</v>
      </c>
      <c r="Q43" s="149" t="str">
        <f t="shared" ca="1" si="10"/>
        <v>Real</v>
      </c>
      <c r="R43" s="149">
        <f t="shared" ca="1" si="10"/>
        <v>6200015.3800000204</v>
      </c>
      <c r="S43" s="149">
        <f t="shared" ca="1" si="10"/>
        <v>6276972.9599999897</v>
      </c>
      <c r="T43" s="149">
        <f t="shared" ca="1" si="10"/>
        <v>6276972.9599999897</v>
      </c>
      <c r="V43" s="157">
        <f t="shared" ca="1" si="9"/>
        <v>-76957.579999969341</v>
      </c>
      <c r="W43" s="158">
        <f t="shared" ca="1" si="9"/>
        <v>0</v>
      </c>
      <c r="X43" s="155" t="str">
        <f t="shared" ca="1" si="9"/>
        <v>Real</v>
      </c>
      <c r="Y43" s="155">
        <f t="shared" ca="1" si="9"/>
        <v>0</v>
      </c>
      <c r="Z43" s="155">
        <f t="shared" ca="1" si="9"/>
        <v>0</v>
      </c>
      <c r="AA43" s="156">
        <f t="shared" ca="1" si="9"/>
        <v>0</v>
      </c>
      <c r="AB43" s="156">
        <f t="shared" ca="1" si="3"/>
        <v>0</v>
      </c>
    </row>
    <row r="44" spans="2:29">
      <c r="B44" s="146">
        <v>263</v>
      </c>
      <c r="C44" s="206" t="s">
        <v>59</v>
      </c>
      <c r="D44" s="149" t="s">
        <v>65</v>
      </c>
      <c r="E44" s="149"/>
      <c r="F44" s="149"/>
      <c r="G44" s="201" t="str">
        <f t="shared" ca="1" si="0"/>
        <v>OSCN</v>
      </c>
      <c r="H44" s="149"/>
      <c r="I44" s="147" t="s">
        <v>66</v>
      </c>
      <c r="J44" s="147" t="s">
        <v>67</v>
      </c>
      <c r="K44" s="147" t="s">
        <v>14</v>
      </c>
      <c r="L44" s="280" t="str">
        <f t="shared" ca="1" si="10"/>
        <v>GENERAL ELECTRIC DO BRASIL LTDA</v>
      </c>
      <c r="M44" s="283" t="str">
        <f t="shared" ca="1" si="10"/>
        <v>33.482.241/0026-21</v>
      </c>
      <c r="N44" s="285" t="str">
        <f t="shared" ca="1" si="10"/>
        <v>11 3067-8181</v>
      </c>
      <c r="O44" s="216" t="str">
        <f t="shared" ca="1" si="10"/>
        <v>taxcoe.clear@ge.com</v>
      </c>
      <c r="P44" s="276" t="str">
        <f t="shared" ca="1" si="10"/>
        <v>Rua General David Sarnoff 4650 Cidade Industrial 32210-110 Contagem Contagem MG BRASIL</v>
      </c>
      <c r="Q44" s="149" t="str">
        <f t="shared" ca="1" si="10"/>
        <v>Real</v>
      </c>
      <c r="R44" s="149">
        <f t="shared" ca="1" si="10"/>
        <v>5094439.5225709397</v>
      </c>
      <c r="S44" s="149">
        <f t="shared" ca="1" si="10"/>
        <v>5149642.2458411399</v>
      </c>
      <c r="T44" s="149">
        <f t="shared" ca="1" si="10"/>
        <v>5149642.2458411399</v>
      </c>
      <c r="V44" s="157" t="str">
        <f t="shared" ca="1" si="9"/>
        <v>SIM</v>
      </c>
      <c r="W44" s="158">
        <f t="shared" ca="1" si="9"/>
        <v>3</v>
      </c>
      <c r="X44" s="155" t="str">
        <f t="shared" ca="1" si="9"/>
        <v>Real</v>
      </c>
      <c r="Y44" s="155">
        <f t="shared" ca="1" si="9"/>
        <v>3095960.24</v>
      </c>
      <c r="Z44" s="155" t="str">
        <f t="shared" ca="1" si="9"/>
        <v>Não</v>
      </c>
      <c r="AA44" s="156">
        <f t="shared" ca="1" si="9"/>
        <v>0</v>
      </c>
      <c r="AB44" s="156">
        <f t="shared" ca="1" si="3"/>
        <v>0</v>
      </c>
    </row>
    <row r="45" spans="2:29">
      <c r="B45" s="146">
        <v>485</v>
      </c>
      <c r="C45" s="208" t="s">
        <v>59</v>
      </c>
      <c r="D45" s="149" t="s">
        <v>65</v>
      </c>
      <c r="E45" s="149" t="s">
        <v>74</v>
      </c>
      <c r="F45" s="149"/>
      <c r="G45" s="201" t="str">
        <f t="shared" ca="1" si="0"/>
        <v>OSCN</v>
      </c>
      <c r="H45" s="149"/>
      <c r="I45" s="147" t="s">
        <v>66</v>
      </c>
      <c r="J45" s="147" t="s">
        <v>67</v>
      </c>
      <c r="K45" s="147" t="s">
        <v>14</v>
      </c>
      <c r="L45" s="280" t="str">
        <f t="shared" ca="1" si="10"/>
        <v>PLANAVE S.A. ESTUD E PROJETOS DE ENGENHARIA</v>
      </c>
      <c r="M45" s="283">
        <f t="shared" ca="1" si="10"/>
        <v>33953340000196</v>
      </c>
      <c r="N45" s="285" t="str">
        <f t="shared" ca="1" si="10"/>
        <v>21 32328777</v>
      </c>
      <c r="O45" s="216" t="str">
        <f t="shared" ca="1" si="10"/>
        <v>planave@planave.com</v>
      </c>
      <c r="P45" s="276" t="str">
        <f t="shared" ca="1" si="10"/>
        <v>Rua Porena 76 Ramos 21040140 Rio de Janeiro Rio de Janeiro RJ BRASIL</v>
      </c>
      <c r="Q45" s="149" t="str">
        <f t="shared" ca="1" si="10"/>
        <v>Real</v>
      </c>
      <c r="R45" s="149">
        <f t="shared" ca="1" si="10"/>
        <v>5101410.32</v>
      </c>
      <c r="S45" s="149">
        <f t="shared" ca="1" si="10"/>
        <v>5131796.7431602199</v>
      </c>
      <c r="T45" s="149">
        <f t="shared" ca="1" si="10"/>
        <v>5131796.7431602199</v>
      </c>
      <c r="V45" s="157" t="str">
        <f t="shared" ref="V45:X64" ca="1" si="11">INDEX(INDIRECT($I45&amp;"!$1:$1048576"),MATCH($B45,INDIRECT($I45&amp;"!$A:$A"),),MATCH(V$2,INDIRECT($I45&amp;"!$1:$1"),))</f>
        <v>SIM</v>
      </c>
      <c r="W45" s="158">
        <f t="shared" ca="1" si="11"/>
        <v>3</v>
      </c>
      <c r="X45" s="155" t="str">
        <f t="shared" ca="1" si="11"/>
        <v>Real</v>
      </c>
      <c r="Y45" s="155">
        <f ca="1">INDEX(INDIRECT($I45&amp;"!$1:$1048576"),MATCH($B45,INDIRECT($I45&amp;"!$A:$A"),),MATCH(Y$2,INDIRECT($I45&amp;"!$1:$1"),))-24625</f>
        <v>3060606.54</v>
      </c>
      <c r="Z45" s="155" t="str">
        <f t="shared" ref="Z45:AA64" ca="1" si="12">INDEX(INDIRECT($I45&amp;"!$1:$1048576"),MATCH($B45,INDIRECT($I45&amp;"!$A:$A"),),MATCH(Z$2,INDIRECT($I45&amp;"!$1:$1"),))</f>
        <v>Sim</v>
      </c>
      <c r="AA45" s="156" t="str">
        <f t="shared" ca="1" si="12"/>
        <v>Pagamento mensalmente</v>
      </c>
      <c r="AB45" s="156" t="str">
        <f t="shared" ca="1" si="3"/>
        <v>Saldo RJ e pós RJ (R$ 24.625,00 )</v>
      </c>
    </row>
    <row r="46" spans="2:29">
      <c r="B46" s="146">
        <v>67</v>
      </c>
      <c r="C46" s="206" t="s">
        <v>59</v>
      </c>
      <c r="D46" s="149" t="s">
        <v>65</v>
      </c>
      <c r="E46" s="149"/>
      <c r="F46" s="149" t="s">
        <v>23</v>
      </c>
      <c r="G46" s="201" t="str">
        <f t="shared" ca="1" si="0"/>
        <v>OSCN</v>
      </c>
      <c r="H46" s="149"/>
      <c r="I46" s="147" t="s">
        <v>66</v>
      </c>
      <c r="J46" s="147" t="s">
        <v>67</v>
      </c>
      <c r="K46" s="147" t="s">
        <v>14</v>
      </c>
      <c r="L46" s="280" t="str">
        <f t="shared" ca="1" si="10"/>
        <v>ATLAS COPCO (WUXI) COMPRESSOR CO.</v>
      </c>
      <c r="M46" s="283" t="str">
        <f t="shared" ca="1" si="10"/>
        <v>estrangeira</v>
      </c>
      <c r="N46" s="285" t="str">
        <f t="shared" ca="1" si="10"/>
        <v>não encontrado</v>
      </c>
      <c r="O46" s="216" t="str">
        <f t="shared" ca="1" si="10"/>
        <v>não encontrado</v>
      </c>
      <c r="P46" s="276" t="str">
        <f t="shared" ca="1" si="10"/>
        <v>China, 22, Changjiang Road, Wuxi214028</v>
      </c>
      <c r="Q46" s="149" t="str">
        <f t="shared" ca="1" si="10"/>
        <v>Real</v>
      </c>
      <c r="R46" s="149">
        <f t="shared" ca="1" si="10"/>
        <v>5096076.4000000004</v>
      </c>
      <c r="S46" s="149">
        <f t="shared" ca="1" si="10"/>
        <v>5118251.6583666401</v>
      </c>
      <c r="T46" s="149">
        <f t="shared" ca="1" si="10"/>
        <v>5118251.6583666401</v>
      </c>
      <c r="V46" s="157" t="str">
        <f t="shared" ca="1" si="11"/>
        <v>SIM</v>
      </c>
      <c r="W46" s="158">
        <f t="shared" ca="1" si="11"/>
        <v>3</v>
      </c>
      <c r="X46" s="155" t="str">
        <f t="shared" ca="1" si="11"/>
        <v>Real</v>
      </c>
      <c r="Y46" s="155">
        <f t="shared" ref="Y46:Y77" ca="1" si="13">INDEX(INDIRECT($I46&amp;"!$1:$1048576"),MATCH($B46,INDIRECT($I46&amp;"!$A:$A"),),MATCH(Y$2,INDIRECT($I46&amp;"!$1:$1"),))</f>
        <v>4531001.12</v>
      </c>
      <c r="Z46" s="155" t="str">
        <f t="shared" ca="1" si="12"/>
        <v>Não</v>
      </c>
      <c r="AA46" s="156">
        <f t="shared" ca="1" si="12"/>
        <v>0</v>
      </c>
      <c r="AB46" s="156">
        <f t="shared" ca="1" si="3"/>
        <v>0</v>
      </c>
      <c r="AC46" s="63" t="s">
        <v>58</v>
      </c>
    </row>
    <row r="47" spans="2:29" ht="30">
      <c r="B47" s="146">
        <v>689</v>
      </c>
      <c r="C47" s="206" t="s">
        <v>59</v>
      </c>
      <c r="D47" s="149"/>
      <c r="E47" s="149"/>
      <c r="F47" s="149" t="s">
        <v>22</v>
      </c>
      <c r="G47" s="201" t="str">
        <f t="shared" ca="1" si="0"/>
        <v>OSCN</v>
      </c>
      <c r="H47" s="149" t="s">
        <v>60</v>
      </c>
      <c r="I47" s="147" t="s">
        <v>61</v>
      </c>
      <c r="J47" s="147" t="s">
        <v>62</v>
      </c>
      <c r="K47" s="147" t="s">
        <v>14</v>
      </c>
      <c r="L47" s="280" t="str">
        <f t="shared" ca="1" si="10"/>
        <v>BANCO SANTANDER (BRASIL) S.A.</v>
      </c>
      <c r="M47" s="283" t="str">
        <f t="shared" ca="1" si="10"/>
        <v>90.400.888/0001-42</v>
      </c>
      <c r="N47" s="285" t="str">
        <f t="shared" ca="1" si="10"/>
        <v>4004 3535</v>
      </c>
      <c r="O47" s="216" t="str">
        <f t="shared" ca="1" si="10"/>
        <v>arcastel@santander.com.br; andrepcosta@santander.com.br; andrepcosta@santander.com.br</v>
      </c>
      <c r="P47" s="276" t="str">
        <f t="shared" ca="1" si="10"/>
        <v>AV PRES JUSCELINO KUBITSCHEK 2041 - SÃO PAULO/SP</v>
      </c>
      <c r="Q47" s="149" t="str">
        <f t="shared" ca="1" si="10"/>
        <v>Real</v>
      </c>
      <c r="R47" s="149">
        <f t="shared" ca="1" si="10"/>
        <v>4677368.4518538574</v>
      </c>
      <c r="S47" s="149">
        <f t="shared" ca="1" si="10"/>
        <v>4833226.8800844699</v>
      </c>
      <c r="T47" s="149">
        <f t="shared" ca="1" si="10"/>
        <v>4833226.8800844699</v>
      </c>
      <c r="V47" s="157">
        <f t="shared" ca="1" si="11"/>
        <v>0</v>
      </c>
      <c r="W47" s="158">
        <f t="shared" ca="1" si="11"/>
        <v>0</v>
      </c>
      <c r="X47" s="155" t="str">
        <f t="shared" ca="1" si="11"/>
        <v>Real</v>
      </c>
      <c r="Y47" s="155">
        <f t="shared" ca="1" si="13"/>
        <v>0</v>
      </c>
      <c r="Z47" s="155">
        <f t="shared" ca="1" si="12"/>
        <v>0</v>
      </c>
      <c r="AA47" s="156">
        <f t="shared" ca="1" si="12"/>
        <v>0</v>
      </c>
      <c r="AB47" s="156">
        <f t="shared" ca="1" si="3"/>
        <v>0</v>
      </c>
    </row>
    <row r="48" spans="2:29">
      <c r="B48" s="146">
        <v>569</v>
      </c>
      <c r="C48" s="206" t="s">
        <v>59</v>
      </c>
      <c r="D48" s="149" t="s">
        <v>65</v>
      </c>
      <c r="E48" s="149"/>
      <c r="F48" s="149" t="s">
        <v>23</v>
      </c>
      <c r="G48" s="201" t="str">
        <f t="shared" ca="1" si="0"/>
        <v>OSCN</v>
      </c>
      <c r="H48" s="149"/>
      <c r="I48" s="147" t="s">
        <v>66</v>
      </c>
      <c r="J48" s="147" t="s">
        <v>67</v>
      </c>
      <c r="K48" s="147" t="s">
        <v>14</v>
      </c>
      <c r="L48" s="280" t="str">
        <f t="shared" ca="1" si="10"/>
        <v>SIMTECH CO LTD</v>
      </c>
      <c r="M48" s="283" t="str">
        <f t="shared" ca="1" si="10"/>
        <v>estrangeira</v>
      </c>
      <c r="N48" s="285" t="str">
        <f t="shared" ca="1" si="10"/>
        <v>não encontrado</v>
      </c>
      <c r="O48" s="216" t="str">
        <f t="shared" ca="1" si="10"/>
        <v>não encontrado</v>
      </c>
      <c r="P48" s="276" t="str">
        <f t="shared" ca="1" si="10"/>
        <v xml:space="preserve">Yangsan-City,Kyungnam,S,korea </v>
      </c>
      <c r="Q48" s="149" t="str">
        <f t="shared" ca="1" si="10"/>
        <v>Real</v>
      </c>
      <c r="R48" s="149">
        <f t="shared" ca="1" si="10"/>
        <v>4707599.07</v>
      </c>
      <c r="S48" s="149">
        <f t="shared" ca="1" si="10"/>
        <v>4600575.7222298402</v>
      </c>
      <c r="T48" s="149">
        <f t="shared" ca="1" si="10"/>
        <v>4600575.7222298402</v>
      </c>
      <c r="V48" s="157" t="str">
        <f t="shared" ca="1" si="11"/>
        <v>SIM</v>
      </c>
      <c r="W48" s="158">
        <f t="shared" ca="1" si="11"/>
        <v>3</v>
      </c>
      <c r="X48" s="155" t="str">
        <f t="shared" ca="1" si="11"/>
        <v>Real</v>
      </c>
      <c r="Y48" s="155">
        <f t="shared" ca="1" si="13"/>
        <v>572412.07999999996</v>
      </c>
      <c r="Z48" s="155" t="str">
        <f t="shared" ca="1" si="12"/>
        <v>Não</v>
      </c>
      <c r="AA48" s="156">
        <f t="shared" ca="1" si="12"/>
        <v>0</v>
      </c>
      <c r="AB48" s="156">
        <f t="shared" ca="1" si="3"/>
        <v>0</v>
      </c>
      <c r="AC48" s="63" t="s">
        <v>58</v>
      </c>
    </row>
    <row r="49" spans="2:29" ht="30">
      <c r="B49" s="146">
        <v>709</v>
      </c>
      <c r="C49" s="206" t="s">
        <v>59</v>
      </c>
      <c r="D49" s="149" t="s">
        <v>69</v>
      </c>
      <c r="E49" s="149"/>
      <c r="F49" s="149"/>
      <c r="G49" s="201" t="str">
        <f t="shared" ca="1" si="0"/>
        <v>OSCN</v>
      </c>
      <c r="H49" s="149"/>
      <c r="I49" s="147" t="s">
        <v>70</v>
      </c>
      <c r="J49" s="147" t="s">
        <v>71</v>
      </c>
      <c r="K49" s="147" t="s">
        <v>16</v>
      </c>
      <c r="L49" s="280" t="str">
        <f t="shared" ca="1" si="10"/>
        <v>Integra OFFshore Ltda</v>
      </c>
      <c r="M49" s="283" t="str">
        <f t="shared" ca="1" si="10"/>
        <v>15.837.634/0002-51</v>
      </c>
      <c r="N49" s="285" t="str">
        <f t="shared" ca="1" si="10"/>
        <v>21 3550-9150</v>
      </c>
      <c r="O49" s="216" t="str">
        <f t="shared" ca="1" si="10"/>
        <v>contato@mendesjunior.com</v>
      </c>
      <c r="P49" s="276" t="str">
        <f t="shared" ca="1" si="10"/>
        <v>V 5 Projetada S/N Parte Lote A-12 Distrito Industrial 28200-000 Rio de Janeiro Sao Joao Da Barra RJ</v>
      </c>
      <c r="Q49" s="149" t="str">
        <f t="shared" ca="1" si="10"/>
        <v>Real</v>
      </c>
      <c r="R49" s="149">
        <f t="shared" ca="1" si="10"/>
        <v>4014073.68</v>
      </c>
      <c r="S49" s="149">
        <f t="shared" ca="1" si="10"/>
        <v>4014073.68</v>
      </c>
      <c r="T49" s="149">
        <f t="shared" ca="1" si="10"/>
        <v>4014073.68</v>
      </c>
      <c r="V49" s="157">
        <f t="shared" ca="1" si="11"/>
        <v>0</v>
      </c>
      <c r="W49" s="158">
        <f t="shared" ca="1" si="11"/>
        <v>0</v>
      </c>
      <c r="X49" s="155" t="str">
        <f t="shared" ca="1" si="11"/>
        <v>Real</v>
      </c>
      <c r="Y49" s="155">
        <f t="shared" ca="1" si="13"/>
        <v>0</v>
      </c>
      <c r="Z49" s="155">
        <f t="shared" ca="1" si="12"/>
        <v>0</v>
      </c>
      <c r="AA49" s="156" t="str">
        <f t="shared" ca="1" si="12"/>
        <v xml:space="preserve">A Intrega em uma reunião alegou que esse valor não é mais devido. </v>
      </c>
      <c r="AB49" s="156">
        <f t="shared" ca="1" si="3"/>
        <v>0</v>
      </c>
    </row>
    <row r="50" spans="2:29">
      <c r="B50" s="146">
        <v>712</v>
      </c>
      <c r="C50" s="206" t="s">
        <v>59</v>
      </c>
      <c r="D50" s="149" t="s">
        <v>69</v>
      </c>
      <c r="E50" s="149"/>
      <c r="F50" s="149"/>
      <c r="G50" s="201" t="str">
        <f t="shared" ca="1" si="0"/>
        <v>OSCN</v>
      </c>
      <c r="H50" s="149"/>
      <c r="I50" s="147" t="s">
        <v>70</v>
      </c>
      <c r="J50" s="147" t="s">
        <v>71</v>
      </c>
      <c r="K50" s="147" t="s">
        <v>16</v>
      </c>
      <c r="L50" s="280" t="str">
        <f t="shared" ca="1" si="10"/>
        <v>EBX HOLDING LTDA</v>
      </c>
      <c r="M50" s="283" t="str">
        <f t="shared" ca="1" si="10"/>
        <v>12.334.551/0001-70</v>
      </c>
      <c r="N50" s="285" t="str">
        <f t="shared" ca="1" si="10"/>
        <v>21 2163-4687</v>
      </c>
      <c r="O50" s="216" t="str">
        <f t="shared" ca="1" si="10"/>
        <v>sirlene.pacheco@ebx.com.br</v>
      </c>
      <c r="P50" s="276" t="str">
        <f t="shared" ca="1" si="10"/>
        <v>Praia do Flamengo 154 10º andar Flamengo 22210-030 Rio de Janeiro Rio de Janeiro RJ</v>
      </c>
      <c r="Q50" s="149" t="str">
        <f t="shared" ca="1" si="10"/>
        <v>Real</v>
      </c>
      <c r="R50" s="149">
        <f t="shared" ca="1" si="10"/>
        <v>3821825.18</v>
      </c>
      <c r="S50" s="149">
        <f t="shared" ca="1" si="10"/>
        <v>3821825.18</v>
      </c>
      <c r="T50" s="149">
        <f t="shared" ca="1" si="10"/>
        <v>3821825.18</v>
      </c>
      <c r="V50" s="157">
        <f t="shared" ca="1" si="11"/>
        <v>0</v>
      </c>
      <c r="W50" s="158">
        <f t="shared" ca="1" si="11"/>
        <v>0</v>
      </c>
      <c r="X50" s="155" t="str">
        <f t="shared" ca="1" si="11"/>
        <v>Real</v>
      </c>
      <c r="Y50" s="155">
        <f t="shared" ca="1" si="13"/>
        <v>0</v>
      </c>
      <c r="Z50" s="155">
        <f t="shared" ca="1" si="12"/>
        <v>0</v>
      </c>
      <c r="AA50" s="156">
        <f t="shared" ca="1" si="12"/>
        <v>0</v>
      </c>
      <c r="AB50" s="156">
        <f t="shared" ca="1" si="3"/>
        <v>0</v>
      </c>
    </row>
    <row r="51" spans="2:29">
      <c r="B51" s="146">
        <v>505</v>
      </c>
      <c r="C51" s="206" t="s">
        <v>59</v>
      </c>
      <c r="D51" s="149" t="s">
        <v>65</v>
      </c>
      <c r="E51" s="149"/>
      <c r="F51" s="149"/>
      <c r="G51" s="201" t="str">
        <f t="shared" ca="1" si="0"/>
        <v>OSCN</v>
      </c>
      <c r="H51" s="149"/>
      <c r="I51" s="147" t="s">
        <v>66</v>
      </c>
      <c r="J51" s="147" t="s">
        <v>67</v>
      </c>
      <c r="K51" s="147" t="s">
        <v>14</v>
      </c>
      <c r="L51" s="280" t="str">
        <f t="shared" ca="1" si="10"/>
        <v>PROSEGUR BRASIL SA TRANSPORTADORA D</v>
      </c>
      <c r="M51" s="283">
        <f t="shared" ca="1" si="10"/>
        <v>17428731005447</v>
      </c>
      <c r="N51" s="285" t="str">
        <f t="shared" ca="1" si="10"/>
        <v>21 21322250</v>
      </c>
      <c r="O51" s="216" t="str">
        <f t="shared" ca="1" si="10"/>
        <v>correspondenciafiscal@prosegur.com</v>
      </c>
      <c r="P51" s="276" t="str">
        <f t="shared" ca="1" si="10"/>
        <v>Rua Faz Monte Libano Monte Libano 29300970 Espirito Santo Cachoeiro de Itapemirim ES BRASIL</v>
      </c>
      <c r="Q51" s="149" t="str">
        <f t="shared" ca="1" si="10"/>
        <v>Real</v>
      </c>
      <c r="R51" s="149">
        <f t="shared" ca="1" si="10"/>
        <v>3655456.54821243</v>
      </c>
      <c r="S51" s="149">
        <f t="shared" ca="1" si="10"/>
        <v>3695066.62805796</v>
      </c>
      <c r="T51" s="149">
        <f t="shared" ca="1" si="10"/>
        <v>3695066.62805796</v>
      </c>
      <c r="V51" s="157" t="str">
        <f t="shared" ca="1" si="11"/>
        <v>SIM</v>
      </c>
      <c r="W51" s="158">
        <f t="shared" ca="1" si="11"/>
        <v>3</v>
      </c>
      <c r="X51" s="155" t="str">
        <f t="shared" ca="1" si="11"/>
        <v>Real</v>
      </c>
      <c r="Y51" s="155">
        <f t="shared" ca="1" si="13"/>
        <v>2221470.7000000002</v>
      </c>
      <c r="Z51" s="155" t="str">
        <f t="shared" ca="1" si="12"/>
        <v>Não</v>
      </c>
      <c r="AA51" s="156">
        <f t="shared" ca="1" si="12"/>
        <v>0</v>
      </c>
      <c r="AB51" s="156">
        <f t="shared" ca="1" si="3"/>
        <v>0</v>
      </c>
    </row>
    <row r="52" spans="2:29">
      <c r="B52" s="146">
        <v>170</v>
      </c>
      <c r="C52" s="206" t="s">
        <v>59</v>
      </c>
      <c r="D52" s="149" t="s">
        <v>65</v>
      </c>
      <c r="E52" s="149" t="s">
        <v>74</v>
      </c>
      <c r="F52" s="149"/>
      <c r="G52" s="201" t="str">
        <f t="shared" ca="1" si="0"/>
        <v>OSCN</v>
      </c>
      <c r="H52" s="149"/>
      <c r="I52" s="147" t="s">
        <v>66</v>
      </c>
      <c r="J52" s="147" t="s">
        <v>67</v>
      </c>
      <c r="K52" s="147" t="s">
        <v>14</v>
      </c>
      <c r="L52" s="280" t="str">
        <f t="shared" ca="1" si="10"/>
        <v>DELL COMPUTADORES DO BRASIL LTDA</v>
      </c>
      <c r="M52" s="283">
        <f t="shared" ca="1" si="10"/>
        <v>72381189000625</v>
      </c>
      <c r="N52" s="285" t="str">
        <f t="shared" ca="1" si="10"/>
        <v>19 21184000</v>
      </c>
      <c r="O52" s="216" t="str">
        <f t="shared" ca="1" si="10"/>
        <v>diogo_oliveira@dell.com</v>
      </c>
      <c r="P52" s="276" t="str">
        <f t="shared" ca="1" si="10"/>
        <v>Av Da Emancipação 5000 Parque dos Pinheiros 13184-654 Hortolandia Hortolandia BRASIL</v>
      </c>
      <c r="Q52" s="149" t="str">
        <f t="shared" ca="1" si="10"/>
        <v>Real</v>
      </c>
      <c r="R52" s="149">
        <f t="shared" ca="1" si="10"/>
        <v>3430097.9789043101</v>
      </c>
      <c r="S52" s="149">
        <f t="shared" ca="1" si="10"/>
        <v>3467266.1008694898</v>
      </c>
      <c r="T52" s="149">
        <f t="shared" ca="1" si="10"/>
        <v>3467266.1008694898</v>
      </c>
      <c r="V52" s="157" t="str">
        <f t="shared" ca="1" si="11"/>
        <v>SIM</v>
      </c>
      <c r="W52" s="158">
        <f t="shared" ca="1" si="11"/>
        <v>3</v>
      </c>
      <c r="X52" s="155" t="str">
        <f t="shared" ca="1" si="11"/>
        <v>Real</v>
      </c>
      <c r="Y52" s="155">
        <f t="shared" ca="1" si="13"/>
        <v>2084517.23</v>
      </c>
      <c r="Z52" s="155" t="str">
        <f t="shared" ca="1" si="12"/>
        <v>Sim</v>
      </c>
      <c r="AA52" s="156">
        <f t="shared" ca="1" si="12"/>
        <v>0</v>
      </c>
      <c r="AB52" s="156" t="str">
        <f t="shared" ca="1" si="3"/>
        <v>Saldo só RJ</v>
      </c>
    </row>
    <row r="53" spans="2:29">
      <c r="B53" s="146">
        <v>442</v>
      </c>
      <c r="C53" s="206" t="s">
        <v>59</v>
      </c>
      <c r="D53" s="149" t="s">
        <v>65</v>
      </c>
      <c r="E53" s="149"/>
      <c r="F53" s="149"/>
      <c r="G53" s="201" t="str">
        <f t="shared" ca="1" si="0"/>
        <v>OSCN</v>
      </c>
      <c r="H53" s="149"/>
      <c r="I53" s="147" t="s">
        <v>66</v>
      </c>
      <c r="J53" s="147" t="s">
        <v>67</v>
      </c>
      <c r="K53" s="147" t="s">
        <v>14</v>
      </c>
      <c r="L53" s="280" t="str">
        <f t="shared" ref="L53:T62" ca="1" si="14">INDEX(INDIRECT($I53&amp;"!$1:$1048576"),MATCH($B53,INDIRECT($I53&amp;"!$A:$A"),),MATCH(L$2,INDIRECT($I53&amp;"!$1:$1"),))</f>
        <v>NADIR MARIN NOGUEIRA TRANSPORTES</v>
      </c>
      <c r="M53" s="283">
        <f t="shared" ca="1" si="14"/>
        <v>11680988000101</v>
      </c>
      <c r="N53" s="285" t="str">
        <f t="shared" ca="1" si="14"/>
        <v>19 34762401</v>
      </c>
      <c r="O53" s="216" t="str">
        <f t="shared" ca="1" si="14"/>
        <v>comercial@dalpoztransportes.com.br</v>
      </c>
      <c r="P53" s="276" t="str">
        <f t="shared" ca="1" si="14"/>
        <v>Rua Eugenio Netto 714 Loja 01 Santa Lucia 29056240 Espirito Santo Vitoria ES BRASIL</v>
      </c>
      <c r="Q53" s="149" t="str">
        <f t="shared" ca="1" si="14"/>
        <v>Real</v>
      </c>
      <c r="R53" s="149">
        <f t="shared" ca="1" si="14"/>
        <v>3400582.5136170699</v>
      </c>
      <c r="S53" s="149">
        <f t="shared" ca="1" si="14"/>
        <v>3437430.8096121498</v>
      </c>
      <c r="T53" s="149">
        <f t="shared" ca="1" si="14"/>
        <v>3437430.8096121498</v>
      </c>
      <c r="V53" s="157" t="str">
        <f t="shared" ca="1" si="11"/>
        <v>SIM</v>
      </c>
      <c r="W53" s="158">
        <f t="shared" ca="1" si="11"/>
        <v>3</v>
      </c>
      <c r="X53" s="155" t="str">
        <f t="shared" ca="1" si="11"/>
        <v>Real</v>
      </c>
      <c r="Y53" s="155">
        <f t="shared" ca="1" si="13"/>
        <v>2066580.28</v>
      </c>
      <c r="Z53" s="155" t="str">
        <f t="shared" ca="1" si="12"/>
        <v>Não</v>
      </c>
      <c r="AA53" s="156">
        <f t="shared" ca="1" si="12"/>
        <v>0</v>
      </c>
      <c r="AB53" s="156">
        <f t="shared" ca="1" si="3"/>
        <v>0</v>
      </c>
    </row>
    <row r="54" spans="2:29">
      <c r="B54" s="146">
        <v>392</v>
      </c>
      <c r="C54" s="206" t="s">
        <v>59</v>
      </c>
      <c r="D54" s="149" t="s">
        <v>65</v>
      </c>
      <c r="E54" s="149"/>
      <c r="F54" s="149"/>
      <c r="G54" s="201" t="str">
        <f t="shared" ca="1" si="0"/>
        <v>OSCN</v>
      </c>
      <c r="H54" s="149"/>
      <c r="I54" s="147" t="s">
        <v>66</v>
      </c>
      <c r="J54" s="147" t="s">
        <v>67</v>
      </c>
      <c r="K54" s="147" t="s">
        <v>14</v>
      </c>
      <c r="L54" s="280" t="str">
        <f t="shared" ca="1" si="14"/>
        <v>MAPS TRANSPORTES LTDA</v>
      </c>
      <c r="M54" s="283">
        <f t="shared" ca="1" si="14"/>
        <v>4779384000143</v>
      </c>
      <c r="N54" s="285" t="str">
        <f t="shared" ca="1" si="14"/>
        <v>51 84843351</v>
      </c>
      <c r="O54" s="216" t="str">
        <f t="shared" ca="1" si="14"/>
        <v>miguelarcanjosilva@gmail.com</v>
      </c>
      <c r="P54" s="276" t="str">
        <f t="shared" ca="1" si="14"/>
        <v>Rod Regis Bittencourt Km 287 Jardim Itapecerica 6888700 São Paulo Itapecerica da Serra BRASIL</v>
      </c>
      <c r="Q54" s="149" t="str">
        <f t="shared" ca="1" si="14"/>
        <v>Real</v>
      </c>
      <c r="R54" s="149">
        <f t="shared" ca="1" si="14"/>
        <v>3399300.36</v>
      </c>
      <c r="S54" s="149">
        <f t="shared" ca="1" si="14"/>
        <v>3436134.76640291</v>
      </c>
      <c r="T54" s="149">
        <f t="shared" ca="1" si="14"/>
        <v>3436134.76640291</v>
      </c>
      <c r="V54" s="157" t="str">
        <f t="shared" ca="1" si="11"/>
        <v>SIM</v>
      </c>
      <c r="W54" s="158">
        <f t="shared" ca="1" si="11"/>
        <v>3</v>
      </c>
      <c r="X54" s="155" t="str">
        <f t="shared" ca="1" si="11"/>
        <v>Real</v>
      </c>
      <c r="Y54" s="155">
        <f t="shared" ca="1" si="13"/>
        <v>2065801.1</v>
      </c>
      <c r="Z54" s="155" t="str">
        <f t="shared" ca="1" si="12"/>
        <v>NÃO</v>
      </c>
      <c r="AA54" s="156">
        <f t="shared" ca="1" si="12"/>
        <v>0</v>
      </c>
      <c r="AB54" s="156">
        <f t="shared" ca="1" si="3"/>
        <v>0</v>
      </c>
    </row>
    <row r="55" spans="2:29" ht="30">
      <c r="B55" s="146">
        <v>292</v>
      </c>
      <c r="C55" s="206" t="s">
        <v>59</v>
      </c>
      <c r="D55" s="149" t="s">
        <v>65</v>
      </c>
      <c r="E55" s="149"/>
      <c r="F55" s="149"/>
      <c r="G55" s="201" t="str">
        <f t="shared" ca="1" si="0"/>
        <v>OSCN</v>
      </c>
      <c r="H55" s="149"/>
      <c r="I55" s="147" t="s">
        <v>66</v>
      </c>
      <c r="J55" s="147" t="s">
        <v>67</v>
      </c>
      <c r="K55" s="147" t="s">
        <v>14</v>
      </c>
      <c r="L55" s="280" t="str">
        <f t="shared" ca="1" si="14"/>
        <v>ICEC INDUSTRIA DE CONSTRUCAO LTDA</v>
      </c>
      <c r="M55" s="283">
        <f t="shared" ca="1" si="14"/>
        <v>49974918000120</v>
      </c>
      <c r="N55" s="285" t="str">
        <f t="shared" ca="1" si="14"/>
        <v>não encontrado</v>
      </c>
      <c r="O55" s="216" t="str">
        <f t="shared" ca="1" si="14"/>
        <v>controladoria_fiscal@icec.com.br</v>
      </c>
      <c r="P55" s="276" t="str">
        <f t="shared" ca="1" si="14"/>
        <v>Rua Conselheiro Jose Fernandes 1 Sala 301 Centro 28035231 Rio de Janeiro Campos dos Goytacazes BRASIL</v>
      </c>
      <c r="Q55" s="149" t="str">
        <f t="shared" ca="1" si="14"/>
        <v>Real</v>
      </c>
      <c r="R55" s="149">
        <f t="shared" ca="1" si="14"/>
        <v>3249337.5714513501</v>
      </c>
      <c r="S55" s="149">
        <f t="shared" ca="1" si="14"/>
        <v>3284546.9957606602</v>
      </c>
      <c r="T55" s="149">
        <f t="shared" ca="1" si="14"/>
        <v>3284546.9957606602</v>
      </c>
      <c r="V55" s="157" t="str">
        <f t="shared" ca="1" si="11"/>
        <v>SIM</v>
      </c>
      <c r="W55" s="158">
        <f t="shared" ca="1" si="11"/>
        <v>3</v>
      </c>
      <c r="X55" s="155" t="str">
        <f t="shared" ca="1" si="11"/>
        <v>Real</v>
      </c>
      <c r="Y55" s="155">
        <f t="shared" ca="1" si="13"/>
        <v>1974666.67</v>
      </c>
      <c r="Z55" s="155" t="str">
        <f t="shared" ca="1" si="12"/>
        <v>Não</v>
      </c>
      <c r="AA55" s="156">
        <f t="shared" ca="1" si="12"/>
        <v>0</v>
      </c>
      <c r="AB55" s="156">
        <f t="shared" ca="1" si="3"/>
        <v>0</v>
      </c>
    </row>
    <row r="56" spans="2:29" ht="30">
      <c r="B56" s="146">
        <v>230</v>
      </c>
      <c r="C56" s="206" t="s">
        <v>59</v>
      </c>
      <c r="D56" s="149" t="s">
        <v>65</v>
      </c>
      <c r="E56" s="149"/>
      <c r="F56" s="149"/>
      <c r="G56" s="201" t="str">
        <f t="shared" ca="1" si="0"/>
        <v>OSCN</v>
      </c>
      <c r="H56" s="149"/>
      <c r="I56" s="147" t="s">
        <v>66</v>
      </c>
      <c r="J56" s="147" t="s">
        <v>67</v>
      </c>
      <c r="K56" s="147" t="s">
        <v>14</v>
      </c>
      <c r="L56" s="280" t="str">
        <f t="shared" ca="1" si="14"/>
        <v>INSTITUTO DE DESENVOLVIMENTO GERENC</v>
      </c>
      <c r="M56" s="283">
        <f t="shared" ca="1" si="14"/>
        <v>5485279000164</v>
      </c>
      <c r="N56" s="285" t="str">
        <f t="shared" ca="1" si="14"/>
        <v>11 35126000</v>
      </c>
      <c r="O56" s="216" t="str">
        <f t="shared" ca="1" si="14"/>
        <v>falconi@falconi.com.br</v>
      </c>
      <c r="P56" s="276" t="str">
        <f t="shared" ca="1" si="14"/>
        <v>Av Presidente Juscelino Kubitschek 1327 Conj 171 Vila Nova Conceição 4543011 São Paulo São Paulo BRASIL</v>
      </c>
      <c r="Q56" s="149" t="str">
        <f t="shared" ca="1" si="14"/>
        <v>Real</v>
      </c>
      <c r="R56" s="149">
        <f t="shared" ca="1" si="14"/>
        <v>3101592.5344388499</v>
      </c>
      <c r="S56" s="149">
        <f t="shared" ca="1" si="14"/>
        <v>3135201.0116063599</v>
      </c>
      <c r="T56" s="149">
        <f t="shared" ca="1" si="14"/>
        <v>3135201.0116063599</v>
      </c>
      <c r="V56" s="157" t="str">
        <f t="shared" ca="1" si="11"/>
        <v>SIM</v>
      </c>
      <c r="W56" s="158">
        <f t="shared" ca="1" si="11"/>
        <v>3</v>
      </c>
      <c r="X56" s="155" t="str">
        <f t="shared" ca="1" si="11"/>
        <v>Real</v>
      </c>
      <c r="Y56" s="155">
        <f t="shared" ca="1" si="13"/>
        <v>1884880</v>
      </c>
      <c r="Z56" s="155">
        <f t="shared" ca="1" si="12"/>
        <v>0</v>
      </c>
      <c r="AA56" s="156">
        <f t="shared" ca="1" si="12"/>
        <v>0</v>
      </c>
      <c r="AB56" s="156">
        <f t="shared" ca="1" si="3"/>
        <v>0</v>
      </c>
    </row>
    <row r="57" spans="2:29">
      <c r="B57" s="146">
        <v>560</v>
      </c>
      <c r="C57" s="206" t="s">
        <v>59</v>
      </c>
      <c r="D57" s="149" t="s">
        <v>65</v>
      </c>
      <c r="E57" s="149"/>
      <c r="F57" s="149"/>
      <c r="G57" s="201" t="str">
        <f t="shared" ca="1" si="0"/>
        <v>OSBR</v>
      </c>
      <c r="H57" s="149"/>
      <c r="I57" s="147" t="s">
        <v>66</v>
      </c>
      <c r="J57" s="147" t="s">
        <v>67</v>
      </c>
      <c r="K57" s="147" t="s">
        <v>14</v>
      </c>
      <c r="L57" s="280" t="str">
        <f t="shared" ca="1" si="14"/>
        <v>SERRADOR RIO EMPREENDIMENTOS E PART</v>
      </c>
      <c r="M57" s="283">
        <f t="shared" ca="1" si="14"/>
        <v>5076817000167</v>
      </c>
      <c r="N57" s="285" t="str">
        <f t="shared" ca="1" si="14"/>
        <v>21 21955500</v>
      </c>
      <c r="O57" s="216" t="str">
        <f t="shared" ca="1" si="14"/>
        <v>fiscal@windsorhoteis.com.br</v>
      </c>
      <c r="P57" s="276" t="str">
        <f t="shared" ca="1" si="14"/>
        <v>Rua Senador Dantas 14 Centro 20031203 Rio de Janeiro Rio de Janeiro RJ BRASIL</v>
      </c>
      <c r="Q57" s="149" t="str">
        <f t="shared" ca="1" si="14"/>
        <v>Real</v>
      </c>
      <c r="R57" s="149">
        <f t="shared" ca="1" si="14"/>
        <v>2977859.75</v>
      </c>
      <c r="S57" s="149">
        <f t="shared" ca="1" si="14"/>
        <v>3010127.46931887</v>
      </c>
      <c r="T57" s="149">
        <f t="shared" ca="1" si="14"/>
        <v>3010127.46931887</v>
      </c>
      <c r="V57" s="157" t="str">
        <f t="shared" ca="1" si="11"/>
        <v>SIM</v>
      </c>
      <c r="W57" s="158">
        <f t="shared" ca="1" si="11"/>
        <v>3</v>
      </c>
      <c r="X57" s="155" t="str">
        <f t="shared" ca="1" si="11"/>
        <v>Real</v>
      </c>
      <c r="Y57" s="155">
        <f t="shared" ca="1" si="13"/>
        <v>1809685.9</v>
      </c>
      <c r="Z57" s="155" t="str">
        <f t="shared" ca="1" si="12"/>
        <v>Não</v>
      </c>
      <c r="AA57" s="156">
        <f t="shared" ca="1" si="12"/>
        <v>0</v>
      </c>
      <c r="AB57" s="156">
        <f t="shared" ca="1" si="3"/>
        <v>0</v>
      </c>
    </row>
    <row r="58" spans="2:29" ht="30">
      <c r="B58" s="146">
        <v>620</v>
      </c>
      <c r="C58" s="206" t="s">
        <v>59</v>
      </c>
      <c r="D58" s="149" t="s">
        <v>65</v>
      </c>
      <c r="E58" s="149"/>
      <c r="F58" s="149"/>
      <c r="G58" s="201" t="str">
        <f t="shared" ca="1" si="0"/>
        <v>OSCN</v>
      </c>
      <c r="H58" s="149"/>
      <c r="I58" s="147" t="s">
        <v>66</v>
      </c>
      <c r="J58" s="147" t="s">
        <v>67</v>
      </c>
      <c r="K58" s="147" t="s">
        <v>14</v>
      </c>
      <c r="L58" s="280" t="str">
        <f t="shared" ca="1" si="14"/>
        <v>TRACOMAL TERRAPLENAGEM E CONSTRUCOE</v>
      </c>
      <c r="M58" s="283">
        <f t="shared" ca="1" si="14"/>
        <v>27143007000895</v>
      </c>
      <c r="N58" s="285" t="str">
        <f t="shared" ca="1" si="14"/>
        <v>27 33486940</v>
      </c>
      <c r="O58" s="216" t="str">
        <f t="shared" ca="1" si="14"/>
        <v>contabil@tracomal.com.br</v>
      </c>
      <c r="P58" s="276" t="str">
        <f t="shared" ca="1" si="14"/>
        <v>Av Vinte e Oito de Março 13 Loja 55 Centro 28020740 Rio de Janeiro Campos dos Goytacazes RJ BRASIL</v>
      </c>
      <c r="Q58" s="149" t="str">
        <f t="shared" ca="1" si="14"/>
        <v>Real</v>
      </c>
      <c r="R58" s="149">
        <f t="shared" ca="1" si="14"/>
        <v>2891493.4061355102</v>
      </c>
      <c r="S58" s="149">
        <f t="shared" ca="1" si="14"/>
        <v>2922825.2748581301</v>
      </c>
      <c r="T58" s="149">
        <f t="shared" ca="1" si="14"/>
        <v>2922825.2748581301</v>
      </c>
      <c r="V58" s="157" t="str">
        <f t="shared" ca="1" si="11"/>
        <v>SIM</v>
      </c>
      <c r="W58" s="158">
        <f t="shared" ca="1" si="11"/>
        <v>3</v>
      </c>
      <c r="X58" s="155" t="str">
        <f t="shared" ca="1" si="11"/>
        <v>Real</v>
      </c>
      <c r="Y58" s="155">
        <f t="shared" ca="1" si="13"/>
        <v>1757199.9</v>
      </c>
      <c r="Z58" s="155" t="str">
        <f t="shared" ca="1" si="12"/>
        <v>Não</v>
      </c>
      <c r="AA58" s="156">
        <f t="shared" ca="1" si="12"/>
        <v>0</v>
      </c>
      <c r="AB58" s="156">
        <f t="shared" ca="1" si="3"/>
        <v>0</v>
      </c>
    </row>
    <row r="59" spans="2:29" ht="30">
      <c r="B59" s="146">
        <v>262</v>
      </c>
      <c r="C59" s="206" t="s">
        <v>59</v>
      </c>
      <c r="D59" s="149" t="s">
        <v>65</v>
      </c>
      <c r="E59" s="149"/>
      <c r="F59" s="149"/>
      <c r="G59" s="201" t="str">
        <f t="shared" ca="1" si="0"/>
        <v>OSCN</v>
      </c>
      <c r="H59" s="149"/>
      <c r="I59" s="147" t="s">
        <v>66</v>
      </c>
      <c r="J59" s="147" t="s">
        <v>67</v>
      </c>
      <c r="K59" s="147" t="s">
        <v>14</v>
      </c>
      <c r="L59" s="280" t="str">
        <f t="shared" ca="1" si="14"/>
        <v>GE ENERGY POWER CONVERSION BRASIL LTDA</v>
      </c>
      <c r="M59" s="283" t="str">
        <f t="shared" ca="1" si="14"/>
        <v>07.608.927/0001-58</v>
      </c>
      <c r="N59" s="285" t="str">
        <f t="shared" ca="1" si="14"/>
        <v>31 3268-2900</v>
      </c>
      <c r="O59" s="216" t="str">
        <f t="shared" ca="1" si="14"/>
        <v>pc.tax@ge.com</v>
      </c>
      <c r="P59" s="276" t="str">
        <f t="shared" ca="1" si="14"/>
        <v>Av Dos Andradas 3000 Andar 8 e 9 sala 101 Santa Efigenia 30260-070 Belo Horizonte Belo Horizonte MG BRASIL</v>
      </c>
      <c r="Q59" s="149" t="str">
        <f t="shared" ca="1" si="14"/>
        <v>Real</v>
      </c>
      <c r="R59" s="149">
        <f t="shared" ca="1" si="14"/>
        <v>2865622.23967371</v>
      </c>
      <c r="S59" s="149">
        <f t="shared" ca="1" si="14"/>
        <v>2896673.7716023498</v>
      </c>
      <c r="T59" s="149">
        <f t="shared" ca="1" si="14"/>
        <v>2896673.7716023498</v>
      </c>
      <c r="V59" s="157" t="str">
        <f t="shared" ca="1" si="11"/>
        <v>SIM</v>
      </c>
      <c r="W59" s="158">
        <f t="shared" ca="1" si="11"/>
        <v>3</v>
      </c>
      <c r="X59" s="155" t="str">
        <f t="shared" ca="1" si="11"/>
        <v>Real</v>
      </c>
      <c r="Y59" s="155">
        <f t="shared" ca="1" si="13"/>
        <v>1741477.64</v>
      </c>
      <c r="Z59" s="155" t="str">
        <f t="shared" ca="1" si="12"/>
        <v>Não</v>
      </c>
      <c r="AA59" s="156">
        <f t="shared" ca="1" si="12"/>
        <v>0</v>
      </c>
      <c r="AB59" s="156">
        <f t="shared" ca="1" si="3"/>
        <v>0</v>
      </c>
    </row>
    <row r="60" spans="2:29">
      <c r="B60" s="146">
        <v>69</v>
      </c>
      <c r="C60" s="206" t="s">
        <v>59</v>
      </c>
      <c r="D60" s="149" t="s">
        <v>65</v>
      </c>
      <c r="E60" s="149"/>
      <c r="F60" s="149" t="s">
        <v>20</v>
      </c>
      <c r="G60" s="201" t="str">
        <f t="shared" ca="1" si="0"/>
        <v>OSCN</v>
      </c>
      <c r="H60" s="149"/>
      <c r="I60" s="147" t="s">
        <v>66</v>
      </c>
      <c r="J60" s="147" t="s">
        <v>67</v>
      </c>
      <c r="K60" s="147" t="s">
        <v>14</v>
      </c>
      <c r="L60" s="280" t="str">
        <f t="shared" ca="1" si="14"/>
        <v>AVEVA DO BRASIL INFORMATICA LTDA</v>
      </c>
      <c r="M60" s="283">
        <f t="shared" ca="1" si="14"/>
        <v>10265898000183</v>
      </c>
      <c r="N60" s="285" t="str">
        <f t="shared" ca="1" si="14"/>
        <v>21 38244747</v>
      </c>
      <c r="O60" s="216" t="str">
        <f t="shared" ca="1" si="14"/>
        <v>não encontrado</v>
      </c>
      <c r="P60" s="276" t="str">
        <f t="shared" ca="1" si="14"/>
        <v>Rua Europa 3059 Catarina Zanaga 13469372 São Paulo Americana BRASIL</v>
      </c>
      <c r="Q60" s="149" t="str">
        <f t="shared" ca="1" si="14"/>
        <v>Real</v>
      </c>
      <c r="R60" s="149">
        <f t="shared" ca="1" si="14"/>
        <v>2859688.63882501</v>
      </c>
      <c r="S60" s="149">
        <f t="shared" ca="1" si="14"/>
        <v>2890675.87498094</v>
      </c>
      <c r="T60" s="149">
        <f t="shared" ca="1" si="14"/>
        <v>2890675.87498094</v>
      </c>
      <c r="V60" s="157" t="str">
        <f t="shared" ca="1" si="11"/>
        <v>SIM</v>
      </c>
      <c r="W60" s="158">
        <f t="shared" ca="1" si="11"/>
        <v>3</v>
      </c>
      <c r="X60" s="155" t="str">
        <f t="shared" ca="1" si="11"/>
        <v>Real</v>
      </c>
      <c r="Y60" s="155">
        <f t="shared" ca="1" si="13"/>
        <v>1737871.71</v>
      </c>
      <c r="Z60" s="155" t="str">
        <f t="shared" ca="1" si="12"/>
        <v>Não</v>
      </c>
      <c r="AA60" s="156">
        <f t="shared" ca="1" si="12"/>
        <v>0</v>
      </c>
      <c r="AB60" s="156">
        <f t="shared" ca="1" si="3"/>
        <v>0</v>
      </c>
      <c r="AC60" s="63" t="s">
        <v>58</v>
      </c>
    </row>
    <row r="61" spans="2:29">
      <c r="B61" s="146">
        <v>550</v>
      </c>
      <c r="C61" s="206" t="s">
        <v>59</v>
      </c>
      <c r="D61" s="149" t="s">
        <v>65</v>
      </c>
      <c r="E61" s="149"/>
      <c r="F61" s="149"/>
      <c r="G61" s="201" t="str">
        <f t="shared" ca="1" si="0"/>
        <v>OSCN</v>
      </c>
      <c r="H61" s="149"/>
      <c r="I61" s="147" t="s">
        <v>66</v>
      </c>
      <c r="J61" s="147" t="s">
        <v>67</v>
      </c>
      <c r="K61" s="147" t="s">
        <v>14</v>
      </c>
      <c r="L61" s="280" t="str">
        <f t="shared" ca="1" si="14"/>
        <v>SCAVASUL TERRAPLENAGEM E MINERACAO</v>
      </c>
      <c r="M61" s="283">
        <f t="shared" ca="1" si="14"/>
        <v>90272055000496</v>
      </c>
      <c r="N61" s="285" t="str">
        <f t="shared" ca="1" si="14"/>
        <v>54 30281551</v>
      </c>
      <c r="O61" s="216" t="str">
        <f t="shared" ca="1" si="14"/>
        <v>atendimento@dietrichconsultores.com.br</v>
      </c>
      <c r="P61" s="276" t="str">
        <f t="shared" ca="1" si="14"/>
        <v>Rua Professora Maria do Carmo 748 Campinas 88101360 Santa Catarina São José SC BRASIL</v>
      </c>
      <c r="Q61" s="149" t="str">
        <f t="shared" ca="1" si="14"/>
        <v>Real</v>
      </c>
      <c r="R61" s="149">
        <f t="shared" ca="1" si="14"/>
        <v>2763126.3290375299</v>
      </c>
      <c r="S61" s="149">
        <f t="shared" ca="1" si="14"/>
        <v>2793067.2278207401</v>
      </c>
      <c r="T61" s="149">
        <f t="shared" ca="1" si="14"/>
        <v>2793067.2278207401</v>
      </c>
      <c r="V61" s="157" t="str">
        <f t="shared" ca="1" si="11"/>
        <v>SIM</v>
      </c>
      <c r="W61" s="158">
        <f t="shared" ca="1" si="11"/>
        <v>3</v>
      </c>
      <c r="X61" s="155" t="str">
        <f t="shared" ca="1" si="11"/>
        <v>Real</v>
      </c>
      <c r="Y61" s="155">
        <f t="shared" ca="1" si="13"/>
        <v>1679189.48</v>
      </c>
      <c r="Z61" s="155" t="str">
        <f t="shared" ca="1" si="12"/>
        <v>Não</v>
      </c>
      <c r="AA61" s="156">
        <f t="shared" ca="1" si="12"/>
        <v>0</v>
      </c>
      <c r="AB61" s="156">
        <f t="shared" ca="1" si="3"/>
        <v>0</v>
      </c>
    </row>
    <row r="62" spans="2:29">
      <c r="B62" s="146">
        <v>663</v>
      </c>
      <c r="C62" s="206" t="s">
        <v>59</v>
      </c>
      <c r="D62" s="149" t="s">
        <v>65</v>
      </c>
      <c r="E62" s="149"/>
      <c r="F62" s="149"/>
      <c r="G62" s="201" t="str">
        <f t="shared" ca="1" si="0"/>
        <v>OSCN</v>
      </c>
      <c r="H62" s="149"/>
      <c r="I62" s="147" t="s">
        <v>66</v>
      </c>
      <c r="J62" s="147" t="s">
        <v>67</v>
      </c>
      <c r="K62" s="147" t="s">
        <v>14</v>
      </c>
      <c r="L62" s="280" t="str">
        <f t="shared" ca="1" si="14"/>
        <v>WEG EQUIPAMENTOS ELETRICOS SA</v>
      </c>
      <c r="M62" s="283">
        <f t="shared" ca="1" si="14"/>
        <v>7175725000402</v>
      </c>
      <c r="N62" s="285" t="str">
        <f t="shared" ca="1" si="14"/>
        <v>47 32764000</v>
      </c>
      <c r="O62" s="216" t="str">
        <f t="shared" ca="1" si="14"/>
        <v>contabil1@weg.net</v>
      </c>
      <c r="P62" s="276" t="str">
        <f t="shared" ca="1" si="14"/>
        <v>Av Graça Aranha 1 5o andar Sala 502 Centro 20030002 Rio de Janeiro Rio de Janeiro RJ BRASIL</v>
      </c>
      <c r="Q62" s="149" t="str">
        <f t="shared" ca="1" si="14"/>
        <v>Real</v>
      </c>
      <c r="R62" s="149">
        <f t="shared" ca="1" si="14"/>
        <v>2744233.5812270301</v>
      </c>
      <c r="S62" s="149">
        <f t="shared" ca="1" si="14"/>
        <v>2773969.7605068302</v>
      </c>
      <c r="T62" s="149">
        <f t="shared" ca="1" si="14"/>
        <v>2773969.7605068302</v>
      </c>
      <c r="V62" s="157" t="str">
        <f t="shared" ca="1" si="11"/>
        <v>SIM</v>
      </c>
      <c r="W62" s="158">
        <f t="shared" ca="1" si="11"/>
        <v>3</v>
      </c>
      <c r="X62" s="155" t="str">
        <f t="shared" ca="1" si="11"/>
        <v>Real</v>
      </c>
      <c r="Y62" s="155">
        <f t="shared" ca="1" si="13"/>
        <v>1667708.1</v>
      </c>
      <c r="Z62" s="155" t="str">
        <f t="shared" ca="1" si="12"/>
        <v>Não</v>
      </c>
      <c r="AA62" s="156">
        <f t="shared" ca="1" si="12"/>
        <v>0</v>
      </c>
      <c r="AB62" s="156">
        <f t="shared" ca="1" si="3"/>
        <v>0</v>
      </c>
    </row>
    <row r="63" spans="2:29">
      <c r="B63" s="146">
        <v>297</v>
      </c>
      <c r="C63" s="206" t="s">
        <v>59</v>
      </c>
      <c r="D63" s="149" t="s">
        <v>65</v>
      </c>
      <c r="E63" s="149"/>
      <c r="F63" s="149"/>
      <c r="G63" s="201" t="str">
        <f t="shared" ca="1" si="0"/>
        <v>OSCN</v>
      </c>
      <c r="H63" s="149"/>
      <c r="I63" s="147" t="s">
        <v>66</v>
      </c>
      <c r="J63" s="147" t="s">
        <v>67</v>
      </c>
      <c r="K63" s="147" t="s">
        <v>14</v>
      </c>
      <c r="L63" s="280" t="str">
        <f t="shared" ref="L63:T72" ca="1" si="15">INDEX(INDIRECT($I63&amp;"!$1:$1048576"),MATCH($B63,INDIRECT($I63&amp;"!$A:$A"),),MATCH(L$2,INDIRECT($I63&amp;"!$1:$1"),))</f>
        <v>INDUSTRIA BRASILEIRA DE INFLAVEIS N</v>
      </c>
      <c r="M63" s="283">
        <f t="shared" ca="1" si="15"/>
        <v>47262407000150</v>
      </c>
      <c r="N63" s="285" t="str">
        <f t="shared" ca="1" si="15"/>
        <v>não encontrado</v>
      </c>
      <c r="O63" s="216" t="str">
        <f t="shared" ca="1" si="15"/>
        <v>faturamento@nautika.com.br</v>
      </c>
      <c r="P63" s="276" t="str">
        <f t="shared" ca="1" si="15"/>
        <v>Rua Santana de Ipanema 450 Cumbica 7220010 São Paulo Guarulhos BRASIL</v>
      </c>
      <c r="Q63" s="149" t="str">
        <f t="shared" ca="1" si="15"/>
        <v>Real</v>
      </c>
      <c r="R63" s="149">
        <f t="shared" ca="1" si="15"/>
        <v>2560104.8437551102</v>
      </c>
      <c r="S63" s="149">
        <f t="shared" ca="1" si="15"/>
        <v>2587845.8265671302</v>
      </c>
      <c r="T63" s="149">
        <f t="shared" ca="1" si="15"/>
        <v>2587845.8265671302</v>
      </c>
      <c r="V63" s="157" t="str">
        <f t="shared" ca="1" si="11"/>
        <v>SIM</v>
      </c>
      <c r="W63" s="158">
        <f t="shared" ca="1" si="11"/>
        <v>3</v>
      </c>
      <c r="X63" s="155" t="str">
        <f t="shared" ca="1" si="11"/>
        <v>Real</v>
      </c>
      <c r="Y63" s="155">
        <f t="shared" ca="1" si="13"/>
        <v>1555810.56</v>
      </c>
      <c r="Z63" s="155" t="str">
        <f t="shared" ca="1" si="12"/>
        <v>Não</v>
      </c>
      <c r="AA63" s="156">
        <f t="shared" ca="1" si="12"/>
        <v>0</v>
      </c>
      <c r="AB63" s="156">
        <f t="shared" ca="1" si="3"/>
        <v>0</v>
      </c>
    </row>
    <row r="64" spans="2:29">
      <c r="B64" s="146">
        <v>496</v>
      </c>
      <c r="C64" s="206" t="s">
        <v>59</v>
      </c>
      <c r="D64" s="149" t="s">
        <v>65</v>
      </c>
      <c r="E64" s="149"/>
      <c r="F64" s="149"/>
      <c r="G64" s="201" t="str">
        <f t="shared" ca="1" si="0"/>
        <v>OSCN</v>
      </c>
      <c r="H64" s="149"/>
      <c r="I64" s="147" t="s">
        <v>66</v>
      </c>
      <c r="J64" s="147" t="s">
        <v>67</v>
      </c>
      <c r="K64" s="147" t="s">
        <v>14</v>
      </c>
      <c r="L64" s="280" t="str">
        <f t="shared" ca="1" si="15"/>
        <v>PRATICA ENGENHARIA LTDA</v>
      </c>
      <c r="M64" s="283">
        <f t="shared" ca="1" si="15"/>
        <v>3112766000156</v>
      </c>
      <c r="N64" s="285" t="str">
        <f t="shared" ca="1" si="15"/>
        <v>21 33845075</v>
      </c>
      <c r="O64" s="216" t="str">
        <f t="shared" ca="1" si="15"/>
        <v>patrica.adm@patricaltda.com.br</v>
      </c>
      <c r="P64" s="276" t="str">
        <f t="shared" ca="1" si="15"/>
        <v>Rua 2b Quadra lll Lote 20A Civit ll 29168068 Espirito Santo Serra ES BRASIL</v>
      </c>
      <c r="Q64" s="149" t="str">
        <f t="shared" ca="1" si="15"/>
        <v>Real</v>
      </c>
      <c r="R64" s="149">
        <f t="shared" ca="1" si="15"/>
        <v>2279261.6524622799</v>
      </c>
      <c r="S64" s="149">
        <f t="shared" ca="1" si="15"/>
        <v>2303959.4528196701</v>
      </c>
      <c r="T64" s="149">
        <f t="shared" ca="1" si="15"/>
        <v>2303959.4528196701</v>
      </c>
      <c r="V64" s="157" t="str">
        <f t="shared" ca="1" si="11"/>
        <v>SIM</v>
      </c>
      <c r="W64" s="158">
        <f t="shared" ca="1" si="11"/>
        <v>3</v>
      </c>
      <c r="X64" s="155" t="str">
        <f t="shared" ca="1" si="11"/>
        <v>Real</v>
      </c>
      <c r="Y64" s="155">
        <f t="shared" ca="1" si="13"/>
        <v>1385138.33</v>
      </c>
      <c r="Z64" s="155" t="str">
        <f t="shared" ca="1" si="12"/>
        <v>Não</v>
      </c>
      <c r="AA64" s="156">
        <f t="shared" ca="1" si="12"/>
        <v>0</v>
      </c>
      <c r="AB64" s="156">
        <f t="shared" ca="1" si="3"/>
        <v>0</v>
      </c>
    </row>
    <row r="65" spans="2:29">
      <c r="B65" s="146">
        <v>210</v>
      </c>
      <c r="C65" s="206" t="s">
        <v>59</v>
      </c>
      <c r="D65" s="149" t="s">
        <v>65</v>
      </c>
      <c r="E65" s="149"/>
      <c r="F65" s="149"/>
      <c r="G65" s="201" t="str">
        <f t="shared" ca="1" si="0"/>
        <v>OSCN</v>
      </c>
      <c r="H65" s="149"/>
      <c r="I65" s="147" t="s">
        <v>66</v>
      </c>
      <c r="J65" s="147" t="s">
        <v>67</v>
      </c>
      <c r="K65" s="147" t="s">
        <v>14</v>
      </c>
      <c r="L65" s="280" t="str">
        <f t="shared" ca="1" si="15"/>
        <v>ERM BRASIL LTDA</v>
      </c>
      <c r="M65" s="283">
        <f t="shared" ca="1" si="15"/>
        <v>65456832000596</v>
      </c>
      <c r="N65" s="285" t="str">
        <f t="shared" ca="1" si="15"/>
        <v>11 50957900</v>
      </c>
      <c r="O65" s="216" t="str">
        <f t="shared" ca="1" si="15"/>
        <v>camila.bortolucci@erm.com</v>
      </c>
      <c r="P65" s="276" t="str">
        <f t="shared" ca="1" si="15"/>
        <v>Av Alphaville Alphaville 06541-038 São Paulo São Paulo BRASIL</v>
      </c>
      <c r="Q65" s="149" t="str">
        <f t="shared" ca="1" si="15"/>
        <v>Real</v>
      </c>
      <c r="R65" s="149">
        <f t="shared" ca="1" si="15"/>
        <v>2277349.0245758598</v>
      </c>
      <c r="S65" s="149">
        <f t="shared" ca="1" si="15"/>
        <v>2302026.0999315199</v>
      </c>
      <c r="T65" s="149">
        <f t="shared" ca="1" si="15"/>
        <v>2302026.0999315199</v>
      </c>
      <c r="V65" s="157" t="str">
        <f t="shared" ref="V65:X84" ca="1" si="16">INDEX(INDIRECT($I65&amp;"!$1:$1048576"),MATCH($B65,INDIRECT($I65&amp;"!$A:$A"),),MATCH(V$2,INDIRECT($I65&amp;"!$1:$1"),))</f>
        <v>SIM</v>
      </c>
      <c r="W65" s="158">
        <f t="shared" ca="1" si="16"/>
        <v>3</v>
      </c>
      <c r="X65" s="155" t="str">
        <f t="shared" ca="1" si="16"/>
        <v>Real</v>
      </c>
      <c r="Y65" s="155">
        <f t="shared" ca="1" si="13"/>
        <v>1383976</v>
      </c>
      <c r="Z65" s="155" t="str">
        <f t="shared" ref="Z65:AA84" ca="1" si="17">INDEX(INDIRECT($I65&amp;"!$1:$1048576"),MATCH($B65,INDIRECT($I65&amp;"!$A:$A"),),MATCH(Z$2,INDIRECT($I65&amp;"!$1:$1"),))</f>
        <v>Não</v>
      </c>
      <c r="AA65" s="156">
        <f t="shared" ca="1" si="17"/>
        <v>0</v>
      </c>
      <c r="AB65" s="156">
        <f t="shared" ca="1" si="3"/>
        <v>0</v>
      </c>
    </row>
    <row r="66" spans="2:29">
      <c r="B66" s="146">
        <v>395</v>
      </c>
      <c r="C66" s="206" t="s">
        <v>59</v>
      </c>
      <c r="D66" s="149" t="s">
        <v>65</v>
      </c>
      <c r="E66" s="149"/>
      <c r="F66" s="149"/>
      <c r="G66" s="201" t="str">
        <f t="shared" ca="1" si="0"/>
        <v>OSCN</v>
      </c>
      <c r="H66" s="149"/>
      <c r="I66" s="147" t="s">
        <v>66</v>
      </c>
      <c r="J66" s="147" t="s">
        <v>67</v>
      </c>
      <c r="K66" s="147" t="s">
        <v>14</v>
      </c>
      <c r="L66" s="280" t="str">
        <f t="shared" ca="1" si="15"/>
        <v>MARPEM CONSTRUTORA E LOGISTICA LTDA</v>
      </c>
      <c r="M66" s="283">
        <f t="shared" ca="1" si="15"/>
        <v>11121956000168</v>
      </c>
      <c r="N66" s="285" t="str">
        <f t="shared" ca="1" si="15"/>
        <v>21 26433928</v>
      </c>
      <c r="O66" s="216" t="str">
        <f t="shared" ca="1" si="15"/>
        <v>raul@mrbt.com.br</v>
      </c>
      <c r="P66" s="276" t="str">
        <f t="shared" ca="1" si="15"/>
        <v>Av Nossa Senhora da Penha 98 Atafona 28200000 Rio de Janeiro São João da Barra BRASIL</v>
      </c>
      <c r="Q66" s="149" t="str">
        <f t="shared" ca="1" si="15"/>
        <v>Real</v>
      </c>
      <c r="R66" s="149">
        <f t="shared" ca="1" si="15"/>
        <v>2256324.9767980101</v>
      </c>
      <c r="S66" s="149">
        <f t="shared" ca="1" si="15"/>
        <v>2280774.2381446199</v>
      </c>
      <c r="T66" s="149">
        <f t="shared" ca="1" si="15"/>
        <v>2280774.2381446199</v>
      </c>
      <c r="V66" s="157" t="str">
        <f t="shared" ca="1" si="16"/>
        <v>SIM</v>
      </c>
      <c r="W66" s="158">
        <f t="shared" ca="1" si="16"/>
        <v>3</v>
      </c>
      <c r="X66" s="155" t="str">
        <f t="shared" ca="1" si="16"/>
        <v>Real</v>
      </c>
      <c r="Y66" s="155">
        <f t="shared" ca="1" si="13"/>
        <v>1371199.4</v>
      </c>
      <c r="Z66" s="155" t="str">
        <f t="shared" ca="1" si="17"/>
        <v>Não</v>
      </c>
      <c r="AA66" s="156">
        <f t="shared" ca="1" si="17"/>
        <v>0</v>
      </c>
      <c r="AB66" s="156">
        <f t="shared" ca="1" si="3"/>
        <v>0</v>
      </c>
    </row>
    <row r="67" spans="2:29">
      <c r="B67" s="146">
        <v>703</v>
      </c>
      <c r="C67" s="206" t="s">
        <v>59</v>
      </c>
      <c r="D67" s="149" t="s">
        <v>69</v>
      </c>
      <c r="E67" s="149"/>
      <c r="F67" s="149"/>
      <c r="G67" s="201" t="str">
        <f t="shared" ref="G67:G130" ca="1" si="18">INDEX(INDIRECT($I67&amp;"!$1:$1048576"),MATCH($B67,INDIRECT($I67&amp;"!$A:$A"),),MATCH(G$2,INDIRECT($I67&amp;"!$1:$1"),))</f>
        <v>OSCN</v>
      </c>
      <c r="H67" s="149"/>
      <c r="I67" s="147" t="s">
        <v>70</v>
      </c>
      <c r="J67" s="147" t="s">
        <v>71</v>
      </c>
      <c r="K67" s="147" t="s">
        <v>16</v>
      </c>
      <c r="L67" s="280" t="str">
        <f t="shared" ca="1" si="15"/>
        <v>Six Soluções Inteligentes S.A.</v>
      </c>
      <c r="M67" s="283" t="str">
        <f t="shared" ca="1" si="15"/>
        <v>13.405.322/0001-62</v>
      </c>
      <c r="N67" s="285" t="str">
        <f t="shared" ca="1" si="15"/>
        <v>21 2163-4687</v>
      </c>
      <c r="O67" s="216" t="str">
        <f t="shared" ca="1" si="15"/>
        <v>sirlene.pacheco@ebx.com.br</v>
      </c>
      <c r="P67" s="276" t="str">
        <f t="shared" ca="1" si="15"/>
        <v>Praia do Flamengo 154 10º andar Flamengo 22210-030 Rio de Janeiro Rio de Janeiro RJ</v>
      </c>
      <c r="Q67" s="149" t="str">
        <f t="shared" ca="1" si="15"/>
        <v>Real</v>
      </c>
      <c r="R67" s="149">
        <f t="shared" ca="1" si="15"/>
        <v>2235181.5</v>
      </c>
      <c r="S67" s="149">
        <f t="shared" ca="1" si="15"/>
        <v>2235181.5</v>
      </c>
      <c r="T67" s="149">
        <f t="shared" ca="1" si="15"/>
        <v>2235181.5</v>
      </c>
      <c r="V67" s="157">
        <f t="shared" ca="1" si="16"/>
        <v>0</v>
      </c>
      <c r="W67" s="158">
        <f t="shared" ca="1" si="16"/>
        <v>0</v>
      </c>
      <c r="X67" s="155" t="str">
        <f t="shared" ca="1" si="16"/>
        <v>Real</v>
      </c>
      <c r="Y67" s="155">
        <f t="shared" ca="1" si="13"/>
        <v>0</v>
      </c>
      <c r="Z67" s="155">
        <f t="shared" ca="1" si="17"/>
        <v>0</v>
      </c>
      <c r="AA67" s="156">
        <f t="shared" ca="1" si="17"/>
        <v>0</v>
      </c>
      <c r="AB67" s="156">
        <f t="shared" ref="AB67:AB130" ca="1" si="19">IFERROR(INDEX(INDIRECT($I67&amp;"!$1:$1048576"),MATCH($B67,INDIRECT($I67&amp;"!$A:$A"),),MATCH(AB$2,INDIRECT($I67&amp;"!$1:$1"),)),"")</f>
        <v>0</v>
      </c>
    </row>
    <row r="68" spans="2:29">
      <c r="B68" s="146">
        <v>413</v>
      </c>
      <c r="C68" s="206" t="s">
        <v>59</v>
      </c>
      <c r="D68" s="149" t="s">
        <v>65</v>
      </c>
      <c r="E68" s="149"/>
      <c r="F68" s="149"/>
      <c r="G68" s="201" t="str">
        <f t="shared" ca="1" si="18"/>
        <v>OSCN</v>
      </c>
      <c r="H68" s="149"/>
      <c r="I68" s="147" t="s">
        <v>66</v>
      </c>
      <c r="J68" s="147" t="s">
        <v>67</v>
      </c>
      <c r="K68" s="147" t="s">
        <v>14</v>
      </c>
      <c r="L68" s="280" t="str">
        <f t="shared" ca="1" si="15"/>
        <v>METALURGICA BARRA DO PIRAI SA</v>
      </c>
      <c r="M68" s="283">
        <f t="shared" ca="1" si="15"/>
        <v>28566933000160</v>
      </c>
      <c r="N68" s="285" t="str">
        <f t="shared" ca="1" si="15"/>
        <v>24 24479771</v>
      </c>
      <c r="O68" s="216" t="str">
        <f t="shared" ca="1" si="15"/>
        <v>marahernandes@mbp.com.br</v>
      </c>
      <c r="P68" s="276" t="str">
        <f t="shared" ca="1" si="15"/>
        <v>Loc Ibitioca Decimo Distrito 28120000 Rio de Janeiro Campos dos Goytacazes RJ BRASIL</v>
      </c>
      <c r="Q68" s="149" t="str">
        <f t="shared" ca="1" si="15"/>
        <v>Real</v>
      </c>
      <c r="R68" s="149">
        <f t="shared" ca="1" si="15"/>
        <v>2172849.2917818599</v>
      </c>
      <c r="S68" s="149">
        <f t="shared" ca="1" si="15"/>
        <v>2196394.02082039</v>
      </c>
      <c r="T68" s="149">
        <f t="shared" ca="1" si="15"/>
        <v>2196394.02082039</v>
      </c>
      <c r="V68" s="157" t="str">
        <f t="shared" ca="1" si="16"/>
        <v>SIM</v>
      </c>
      <c r="W68" s="158">
        <f t="shared" ca="1" si="16"/>
        <v>3</v>
      </c>
      <c r="X68" s="155" t="str">
        <f t="shared" ca="1" si="16"/>
        <v>Real</v>
      </c>
      <c r="Y68" s="155">
        <f t="shared" ca="1" si="13"/>
        <v>1320470.0900000001</v>
      </c>
      <c r="Z68" s="155" t="str">
        <f t="shared" ca="1" si="17"/>
        <v>Não</v>
      </c>
      <c r="AA68" s="156">
        <f t="shared" ca="1" si="17"/>
        <v>0</v>
      </c>
      <c r="AB68" s="156">
        <f t="shared" ca="1" si="19"/>
        <v>0</v>
      </c>
    </row>
    <row r="69" spans="2:29">
      <c r="B69" s="146">
        <v>321</v>
      </c>
      <c r="C69" s="206" t="s">
        <v>59</v>
      </c>
      <c r="D69" s="149" t="s">
        <v>65</v>
      </c>
      <c r="E69" s="149"/>
      <c r="F69" s="149"/>
      <c r="G69" s="201" t="str">
        <f t="shared" ca="1" si="18"/>
        <v>OSCN</v>
      </c>
      <c r="H69" s="149"/>
      <c r="I69" s="147" t="s">
        <v>66</v>
      </c>
      <c r="J69" s="147" t="s">
        <v>67</v>
      </c>
      <c r="K69" s="147" t="s">
        <v>14</v>
      </c>
      <c r="L69" s="280" t="str">
        <f t="shared" ca="1" si="15"/>
        <v>ITABIRA AGRO INDUSTRIAL SA</v>
      </c>
      <c r="M69" s="283">
        <f t="shared" ca="1" si="15"/>
        <v>27175959000114</v>
      </c>
      <c r="N69" s="285" t="str">
        <f t="shared" ca="1" si="15"/>
        <v>81 40404017</v>
      </c>
      <c r="O69" s="216" t="str">
        <f t="shared" ca="1" si="15"/>
        <v>fiscal@nassau.com.br</v>
      </c>
      <c r="P69" s="276" t="str">
        <f t="shared" ca="1" si="15"/>
        <v>Av Brasil 934 São Diogo II 29163165 Espirito Santo Serra BRASIL</v>
      </c>
      <c r="Q69" s="149" t="str">
        <f t="shared" ca="1" si="15"/>
        <v>Real</v>
      </c>
      <c r="R69" s="149">
        <f t="shared" ca="1" si="15"/>
        <v>2160844.44301116</v>
      </c>
      <c r="S69" s="149">
        <f t="shared" ca="1" si="15"/>
        <v>2184259.0889774198</v>
      </c>
      <c r="T69" s="149">
        <f t="shared" ca="1" si="15"/>
        <v>2184259.0889774198</v>
      </c>
      <c r="V69" s="157" t="str">
        <f t="shared" ca="1" si="16"/>
        <v>SIM</v>
      </c>
      <c r="W69" s="158">
        <f t="shared" ca="1" si="16"/>
        <v>3</v>
      </c>
      <c r="X69" s="155" t="str">
        <f t="shared" ca="1" si="16"/>
        <v>Real</v>
      </c>
      <c r="Y69" s="155">
        <f t="shared" ca="1" si="13"/>
        <v>1313174.58</v>
      </c>
      <c r="Z69" s="155" t="str">
        <f t="shared" ca="1" si="17"/>
        <v>Não</v>
      </c>
      <c r="AA69" s="156">
        <f t="shared" ca="1" si="17"/>
        <v>0</v>
      </c>
      <c r="AB69" s="156">
        <f t="shared" ca="1" si="19"/>
        <v>0</v>
      </c>
    </row>
    <row r="70" spans="2:29">
      <c r="B70" s="146">
        <v>706</v>
      </c>
      <c r="C70" s="206" t="s">
        <v>59</v>
      </c>
      <c r="D70" s="149" t="s">
        <v>69</v>
      </c>
      <c r="E70" s="149"/>
      <c r="F70" s="149"/>
      <c r="G70" s="201" t="str">
        <f t="shared" ca="1" si="18"/>
        <v>OSSO</v>
      </c>
      <c r="H70" s="149"/>
      <c r="I70" s="147" t="s">
        <v>70</v>
      </c>
      <c r="J70" s="147" t="s">
        <v>71</v>
      </c>
      <c r="K70" s="147" t="s">
        <v>16</v>
      </c>
      <c r="L70" s="280" t="str">
        <f t="shared" ca="1" si="15"/>
        <v>EBX HOLDING LTDA</v>
      </c>
      <c r="M70" s="283" t="str">
        <f t="shared" ca="1" si="15"/>
        <v>12.334.551/0001-70</v>
      </c>
      <c r="N70" s="285" t="str">
        <f t="shared" ca="1" si="15"/>
        <v>21 2163-4687</v>
      </c>
      <c r="O70" s="216" t="str">
        <f t="shared" ca="1" si="15"/>
        <v>sirlene.pacheco@ebx.com.br</v>
      </c>
      <c r="P70" s="276" t="str">
        <f t="shared" ca="1" si="15"/>
        <v>Praia do Flamengo 154 10º andar Flamengo 22210-030 Rio de Janeiro Rio de Janeiro RJ</v>
      </c>
      <c r="Q70" s="149" t="str">
        <f t="shared" ca="1" si="15"/>
        <v>Real</v>
      </c>
      <c r="R70" s="149">
        <f t="shared" ca="1" si="15"/>
        <v>2013164.93</v>
      </c>
      <c r="S70" s="149">
        <f t="shared" ca="1" si="15"/>
        <v>2013164.93</v>
      </c>
      <c r="T70" s="149">
        <f t="shared" ca="1" si="15"/>
        <v>2013164.93</v>
      </c>
      <c r="V70" s="157">
        <f t="shared" ca="1" si="16"/>
        <v>0</v>
      </c>
      <c r="W70" s="158">
        <f t="shared" ca="1" si="16"/>
        <v>0</v>
      </c>
      <c r="X70" s="155" t="str">
        <f t="shared" ca="1" si="16"/>
        <v>Real</v>
      </c>
      <c r="Y70" s="155">
        <f t="shared" ca="1" si="13"/>
        <v>0</v>
      </c>
      <c r="Z70" s="155">
        <f t="shared" ca="1" si="17"/>
        <v>0</v>
      </c>
      <c r="AA70" s="156">
        <f t="shared" ca="1" si="17"/>
        <v>0</v>
      </c>
      <c r="AB70" s="156">
        <f t="shared" ca="1" si="19"/>
        <v>0</v>
      </c>
    </row>
    <row r="71" spans="2:29">
      <c r="B71" s="146">
        <v>23</v>
      </c>
      <c r="C71" s="206" t="s">
        <v>59</v>
      </c>
      <c r="D71" s="149" t="s">
        <v>65</v>
      </c>
      <c r="E71" s="149"/>
      <c r="F71" s="149"/>
      <c r="G71" s="201" t="str">
        <f t="shared" ca="1" si="18"/>
        <v>OSBR</v>
      </c>
      <c r="H71" s="149"/>
      <c r="I71" s="147" t="s">
        <v>66</v>
      </c>
      <c r="J71" s="147" t="s">
        <v>67</v>
      </c>
      <c r="K71" s="147" t="s">
        <v>14</v>
      </c>
      <c r="L71" s="280" t="str">
        <f t="shared" ca="1" si="15"/>
        <v>ACCENTURE DO BRASIL LTDA</v>
      </c>
      <c r="M71" s="283">
        <f t="shared" ca="1" si="15"/>
        <v>96534094000239</v>
      </c>
      <c r="N71" s="285" t="str">
        <f t="shared" ca="1" si="15"/>
        <v>11 5188-3000</v>
      </c>
      <c r="O71" s="216" t="str">
        <f t="shared" ca="1" si="15"/>
        <v>cadastroorgaopublico@accenture.com</v>
      </c>
      <c r="P71" s="276" t="str">
        <f t="shared" ca="1" si="15"/>
        <v>Av Republica do Chile 500 Pavmto 18 Centro 20031170 Centro Rio de Janeiro BRASIL</v>
      </c>
      <c r="Q71" s="149" t="str">
        <f t="shared" ca="1" si="15"/>
        <v>Real</v>
      </c>
      <c r="R71" s="149">
        <f t="shared" ca="1" si="15"/>
        <v>1894152.24</v>
      </c>
      <c r="S71" s="149">
        <f t="shared" ca="1" si="15"/>
        <v>1914677.0448952699</v>
      </c>
      <c r="T71" s="149">
        <f t="shared" ca="1" si="15"/>
        <v>1914677.0448952699</v>
      </c>
      <c r="V71" s="157" t="str">
        <f t="shared" ca="1" si="16"/>
        <v>SIM</v>
      </c>
      <c r="W71" s="158">
        <f t="shared" ca="1" si="16"/>
        <v>3</v>
      </c>
      <c r="X71" s="155" t="str">
        <f t="shared" ca="1" si="16"/>
        <v>Real</v>
      </c>
      <c r="Y71" s="155">
        <f t="shared" ca="1" si="13"/>
        <v>1151102.1000000001</v>
      </c>
      <c r="Z71" s="155" t="str">
        <f t="shared" ca="1" si="17"/>
        <v>Não</v>
      </c>
      <c r="AA71" s="156">
        <f t="shared" ca="1" si="17"/>
        <v>0</v>
      </c>
      <c r="AB71" s="156">
        <f t="shared" ca="1" si="19"/>
        <v>0</v>
      </c>
    </row>
    <row r="72" spans="2:29" ht="30">
      <c r="B72" s="146">
        <v>543</v>
      </c>
      <c r="C72" s="206" t="s">
        <v>59</v>
      </c>
      <c r="D72" s="149" t="s">
        <v>65</v>
      </c>
      <c r="E72" s="149"/>
      <c r="F72" s="149"/>
      <c r="G72" s="201" t="str">
        <f t="shared" ca="1" si="18"/>
        <v>OSCN</v>
      </c>
      <c r="H72" s="149"/>
      <c r="I72" s="147" t="s">
        <v>66</v>
      </c>
      <c r="J72" s="147" t="s">
        <v>67</v>
      </c>
      <c r="K72" s="147" t="s">
        <v>14</v>
      </c>
      <c r="L72" s="280" t="str">
        <f t="shared" ca="1" si="15"/>
        <v>SANTIN – EQUIPAMENTOS, TRANSPORTES</v>
      </c>
      <c r="M72" s="283">
        <f t="shared" ca="1" si="15"/>
        <v>5134355000197</v>
      </c>
      <c r="N72" s="285" t="str">
        <f t="shared" ca="1" si="15"/>
        <v>16 33939999</v>
      </c>
      <c r="O72" s="216" t="str">
        <f t="shared" ca="1" si="15"/>
        <v>sergio.froes@gruposantin.com.br</v>
      </c>
      <c r="P72" s="276" t="str">
        <f t="shared" ca="1" si="15"/>
        <v>Av Herminio Cristovao 110 lll Distrito Industrial 14820000 São Paulo Americo Brasiliense SP BRASIL</v>
      </c>
      <c r="Q72" s="149" t="str">
        <f t="shared" ca="1" si="15"/>
        <v>Real</v>
      </c>
      <c r="R72" s="149">
        <f t="shared" ca="1" si="15"/>
        <v>1855018.9085277701</v>
      </c>
      <c r="S72" s="149">
        <f t="shared" ca="1" si="15"/>
        <v>1875119.66642562</v>
      </c>
      <c r="T72" s="149">
        <f t="shared" ca="1" si="15"/>
        <v>1875119.66642562</v>
      </c>
      <c r="V72" s="157" t="str">
        <f t="shared" ca="1" si="16"/>
        <v>SIM</v>
      </c>
      <c r="W72" s="158">
        <f t="shared" ca="1" si="16"/>
        <v>3</v>
      </c>
      <c r="X72" s="155" t="str">
        <f t="shared" ca="1" si="16"/>
        <v>Real</v>
      </c>
      <c r="Y72" s="155">
        <f t="shared" ca="1" si="13"/>
        <v>1127320.24</v>
      </c>
      <c r="Z72" s="155" t="str">
        <f t="shared" ca="1" si="17"/>
        <v>Não</v>
      </c>
      <c r="AA72" s="156">
        <f t="shared" ca="1" si="17"/>
        <v>0</v>
      </c>
      <c r="AB72" s="156">
        <f t="shared" ca="1" si="19"/>
        <v>0</v>
      </c>
    </row>
    <row r="73" spans="2:29">
      <c r="B73" s="146">
        <v>466</v>
      </c>
      <c r="C73" s="206" t="s">
        <v>59</v>
      </c>
      <c r="D73" s="149" t="s">
        <v>65</v>
      </c>
      <c r="E73" s="149"/>
      <c r="F73" s="149"/>
      <c r="G73" s="201" t="str">
        <f t="shared" ca="1" si="18"/>
        <v>OSCN</v>
      </c>
      <c r="H73" s="149"/>
      <c r="I73" s="147" t="s">
        <v>66</v>
      </c>
      <c r="J73" s="147" t="s">
        <v>67</v>
      </c>
      <c r="K73" s="147" t="s">
        <v>14</v>
      </c>
      <c r="L73" s="280" t="str">
        <f t="shared" ref="L73:T82" ca="1" si="20">INDEX(INDIRECT($I73&amp;"!$1:$1048576"),MATCH($B73,INDIRECT($I73&amp;"!$A:$A"),),MATCH(L$2,INDIRECT($I73&amp;"!$1:$1"),))</f>
        <v>ORTENG EQUIPAMENTOS E SISTEMAS LTDA</v>
      </c>
      <c r="M73" s="283">
        <f t="shared" ca="1" si="20"/>
        <v>19884626000136</v>
      </c>
      <c r="N73" s="285" t="str">
        <f t="shared" ca="1" si="20"/>
        <v>não encontrado</v>
      </c>
      <c r="O73" s="216" t="str">
        <f t="shared" ca="1" si="20"/>
        <v>izabelamotta@orteng.com.br</v>
      </c>
      <c r="P73" s="276" t="str">
        <f t="shared" ca="1" si="20"/>
        <v>Av Via Expressa de Contagem 3850 Cainco 32370-485 Contagem Contagem MG BRASIL</v>
      </c>
      <c r="Q73" s="149" t="str">
        <f t="shared" ca="1" si="20"/>
        <v>Real</v>
      </c>
      <c r="R73" s="149">
        <f t="shared" ca="1" si="20"/>
        <v>1776956.62867258</v>
      </c>
      <c r="S73" s="149">
        <f t="shared" ca="1" si="20"/>
        <v>1796211.51325825</v>
      </c>
      <c r="T73" s="149">
        <f t="shared" ca="1" si="20"/>
        <v>1796211.51325825</v>
      </c>
      <c r="V73" s="157" t="str">
        <f t="shared" ca="1" si="16"/>
        <v>SIM</v>
      </c>
      <c r="W73" s="158">
        <f t="shared" ca="1" si="16"/>
        <v>3</v>
      </c>
      <c r="X73" s="155" t="str">
        <f t="shared" ca="1" si="16"/>
        <v>Real</v>
      </c>
      <c r="Y73" s="155">
        <f t="shared" ca="1" si="13"/>
        <v>1079880.73</v>
      </c>
      <c r="Z73" s="155" t="str">
        <f t="shared" ca="1" si="17"/>
        <v>Não</v>
      </c>
      <c r="AA73" s="156">
        <f t="shared" ca="1" si="17"/>
        <v>0</v>
      </c>
      <c r="AB73" s="156">
        <f t="shared" ca="1" si="19"/>
        <v>0</v>
      </c>
    </row>
    <row r="74" spans="2:29">
      <c r="B74" s="146">
        <v>228</v>
      </c>
      <c r="C74" s="206" t="s">
        <v>59</v>
      </c>
      <c r="D74" s="149" t="s">
        <v>65</v>
      </c>
      <c r="E74" s="149"/>
      <c r="F74" s="149" t="s">
        <v>20</v>
      </c>
      <c r="G74" s="201" t="str">
        <f t="shared" ca="1" si="18"/>
        <v>OSCN</v>
      </c>
      <c r="H74" s="149"/>
      <c r="I74" s="147" t="s">
        <v>66</v>
      </c>
      <c r="J74" s="147" t="s">
        <v>67</v>
      </c>
      <c r="K74" s="147" t="s">
        <v>14</v>
      </c>
      <c r="L74" s="280" t="str">
        <f t="shared" ca="1" si="20"/>
        <v>FALCON GLOBAL BRAZIL SISTEMAS LTDA</v>
      </c>
      <c r="M74" s="283">
        <f t="shared" ca="1" si="20"/>
        <v>17287439000140</v>
      </c>
      <c r="N74" s="285" t="str">
        <f t="shared" ca="1" si="20"/>
        <v>21 22522500</v>
      </c>
      <c r="O74" s="216" t="str">
        <f t="shared" ca="1" si="20"/>
        <v>não encontrado</v>
      </c>
      <c r="P74" s="276" t="str">
        <f t="shared" ca="1" si="20"/>
        <v>Rua Curicica 1164 Jacarepagua 22780194 Rio de Janeiro Rio de Janeiro BRASIL</v>
      </c>
      <c r="Q74" s="149" t="str">
        <f t="shared" ca="1" si="20"/>
        <v>Real</v>
      </c>
      <c r="R74" s="149">
        <f t="shared" ca="1" si="20"/>
        <v>1752916.14360289</v>
      </c>
      <c r="S74" s="149">
        <f t="shared" ca="1" si="20"/>
        <v>1771910.5284341299</v>
      </c>
      <c r="T74" s="149">
        <f t="shared" ca="1" si="20"/>
        <v>1771910.5284341299</v>
      </c>
      <c r="V74" s="157" t="str">
        <f t="shared" ca="1" si="16"/>
        <v>SIM</v>
      </c>
      <c r="W74" s="158">
        <f t="shared" ca="1" si="16"/>
        <v>3</v>
      </c>
      <c r="X74" s="155" t="str">
        <f t="shared" ca="1" si="16"/>
        <v>Real</v>
      </c>
      <c r="Y74" s="155">
        <f t="shared" ca="1" si="13"/>
        <v>1065271</v>
      </c>
      <c r="Z74" s="155" t="str">
        <f t="shared" ca="1" si="17"/>
        <v>Não</v>
      </c>
      <c r="AA74" s="156">
        <f t="shared" ca="1" si="17"/>
        <v>0</v>
      </c>
      <c r="AB74" s="156">
        <f t="shared" ca="1" si="19"/>
        <v>0</v>
      </c>
      <c r="AC74" s="63" t="s">
        <v>58</v>
      </c>
    </row>
    <row r="75" spans="2:29">
      <c r="B75" s="146">
        <v>333</v>
      </c>
      <c r="C75" s="206" t="s">
        <v>59</v>
      </c>
      <c r="D75" s="149" t="s">
        <v>65</v>
      </c>
      <c r="E75" s="149"/>
      <c r="F75" s="149"/>
      <c r="G75" s="201" t="str">
        <f t="shared" ca="1" si="18"/>
        <v>OSCN</v>
      </c>
      <c r="H75" s="149"/>
      <c r="I75" s="147" t="s">
        <v>66</v>
      </c>
      <c r="J75" s="147" t="s">
        <v>67</v>
      </c>
      <c r="K75" s="147" t="s">
        <v>14</v>
      </c>
      <c r="L75" s="280" t="str">
        <f t="shared" ca="1" si="20"/>
        <v>JSL SA</v>
      </c>
      <c r="M75" s="283">
        <f t="shared" ca="1" si="20"/>
        <v>52548435000179</v>
      </c>
      <c r="N75" s="285" t="str">
        <f t="shared" ca="1" si="20"/>
        <v>11 23777000</v>
      </c>
      <c r="O75" s="216" t="str">
        <f t="shared" ca="1" si="20"/>
        <v>isabela.rodrigues@jsl.com.br</v>
      </c>
      <c r="P75" s="276" t="str">
        <f t="shared" ca="1" si="20"/>
        <v>Rua Doutor Renato Paes de Barros 1017 Conj 91 Itaim Bibi 4530001 São Paulo São Paulo BRASIL</v>
      </c>
      <c r="Q75" s="149" t="str">
        <f t="shared" ca="1" si="20"/>
        <v>Real</v>
      </c>
      <c r="R75" s="149">
        <f t="shared" ca="1" si="20"/>
        <v>1725575.962817</v>
      </c>
      <c r="S75" s="149">
        <f t="shared" ca="1" si="20"/>
        <v>1744274.09279481</v>
      </c>
      <c r="T75" s="149">
        <f t="shared" ca="1" si="20"/>
        <v>1744274.09279481</v>
      </c>
      <c r="V75" s="157" t="str">
        <f t="shared" ca="1" si="16"/>
        <v>SIM</v>
      </c>
      <c r="W75" s="158">
        <f t="shared" ca="1" si="16"/>
        <v>3</v>
      </c>
      <c r="X75" s="155" t="str">
        <f t="shared" ca="1" si="16"/>
        <v>Real</v>
      </c>
      <c r="Y75" s="155">
        <f t="shared" ca="1" si="13"/>
        <v>1048656</v>
      </c>
      <c r="Z75" s="155" t="str">
        <f t="shared" ca="1" si="17"/>
        <v>Não</v>
      </c>
      <c r="AA75" s="156">
        <f t="shared" ca="1" si="17"/>
        <v>0</v>
      </c>
      <c r="AB75" s="156">
        <f t="shared" ca="1" si="19"/>
        <v>0</v>
      </c>
    </row>
    <row r="76" spans="2:29">
      <c r="B76" s="146">
        <v>530</v>
      </c>
      <c r="C76" s="206" t="s">
        <v>59</v>
      </c>
      <c r="D76" s="149" t="s">
        <v>69</v>
      </c>
      <c r="E76" s="149" t="s">
        <v>74</v>
      </c>
      <c r="F76" s="149"/>
      <c r="G76" s="201" t="str">
        <f t="shared" ca="1" si="18"/>
        <v>OSCN</v>
      </c>
      <c r="H76" s="149"/>
      <c r="I76" s="147" t="s">
        <v>66</v>
      </c>
      <c r="J76" s="147" t="s">
        <v>75</v>
      </c>
      <c r="K76" s="147" t="s">
        <v>15</v>
      </c>
      <c r="L76" s="280" t="str">
        <f t="shared" ca="1" si="20"/>
        <v>RIO SHOP SERVICOS LTDA ME</v>
      </c>
      <c r="M76" s="283">
        <f t="shared" ca="1" si="20"/>
        <v>73833360000148</v>
      </c>
      <c r="N76" s="285" t="str">
        <f t="shared" ca="1" si="20"/>
        <v>21 2613-3388</v>
      </c>
      <c r="O76" s="216" t="str">
        <f t="shared" ca="1" si="20"/>
        <v>sylvia.tavares@rioshop.srv.br</v>
      </c>
      <c r="P76" s="276" t="str">
        <f t="shared" ca="1" si="20"/>
        <v>Rua Marques de Olinda S/N Centro 24030-170 Rio de Janeiro Niteroi RJ BRASIL</v>
      </c>
      <c r="Q76" s="149" t="str">
        <f t="shared" ca="1" si="20"/>
        <v>Real</v>
      </c>
      <c r="R76" s="149">
        <f t="shared" ca="1" si="20"/>
        <v>1628398.9555913999</v>
      </c>
      <c r="S76" s="149">
        <f t="shared" ca="1" si="20"/>
        <v>1646044.08741027</v>
      </c>
      <c r="T76" s="149">
        <f t="shared" ca="1" si="20"/>
        <v>1646044.08741027</v>
      </c>
      <c r="V76" s="157" t="str">
        <f t="shared" ca="1" si="16"/>
        <v>SIM</v>
      </c>
      <c r="W76" s="158">
        <f t="shared" ca="1" si="16"/>
        <v>3</v>
      </c>
      <c r="X76" s="155" t="str">
        <f t="shared" ca="1" si="16"/>
        <v>Real</v>
      </c>
      <c r="Y76" s="155">
        <f t="shared" ca="1" si="13"/>
        <v>989600.21</v>
      </c>
      <c r="Z76" s="155" t="str">
        <f t="shared" ca="1" si="17"/>
        <v>Sim</v>
      </c>
      <c r="AA76" s="156">
        <f t="shared" ca="1" si="17"/>
        <v>0</v>
      </c>
      <c r="AB76" s="156" t="str">
        <f t="shared" ca="1" si="19"/>
        <v>Saldo só RJ</v>
      </c>
    </row>
    <row r="77" spans="2:29">
      <c r="B77" s="146">
        <v>564</v>
      </c>
      <c r="C77" s="206" t="s">
        <v>59</v>
      </c>
      <c r="D77" s="149" t="s">
        <v>65</v>
      </c>
      <c r="E77" s="149"/>
      <c r="F77" s="149"/>
      <c r="G77" s="201" t="str">
        <f t="shared" ca="1" si="18"/>
        <v>OSCN</v>
      </c>
      <c r="H77" s="149"/>
      <c r="I77" s="147" t="s">
        <v>66</v>
      </c>
      <c r="J77" s="147" t="s">
        <v>67</v>
      </c>
      <c r="K77" s="147" t="s">
        <v>14</v>
      </c>
      <c r="L77" s="280" t="str">
        <f t="shared" ca="1" si="20"/>
        <v>SERVICO SOCIAL DO COMERCIO - ARMG</v>
      </c>
      <c r="M77" s="283">
        <f t="shared" ca="1" si="20"/>
        <v>3643856000173</v>
      </c>
      <c r="N77" s="285" t="str">
        <f t="shared" ca="1" si="20"/>
        <v>31 27914222</v>
      </c>
      <c r="O77" s="216" t="str">
        <f t="shared" ca="1" si="20"/>
        <v>sescmg@sescmg.com.br</v>
      </c>
      <c r="P77" s="276" t="str">
        <f t="shared" ca="1" si="20"/>
        <v>Rua Rodrigo Silva 8 Sala 1202 e 1203 Centro 20011040 Rio de Janeiro Rio de Janeiro RJ BRASIL</v>
      </c>
      <c r="Q77" s="149" t="str">
        <f t="shared" ca="1" si="20"/>
        <v>Real</v>
      </c>
      <c r="R77" s="149">
        <f t="shared" ca="1" si="20"/>
        <v>1603755.4233080801</v>
      </c>
      <c r="S77" s="149">
        <f t="shared" ca="1" si="20"/>
        <v>1621133.5208266999</v>
      </c>
      <c r="T77" s="149">
        <f t="shared" ca="1" si="20"/>
        <v>1621133.5208266999</v>
      </c>
      <c r="V77" s="157" t="str">
        <f t="shared" ca="1" si="16"/>
        <v>SIM</v>
      </c>
      <c r="W77" s="158">
        <f t="shared" ca="1" si="16"/>
        <v>3</v>
      </c>
      <c r="X77" s="155" t="str">
        <f t="shared" ca="1" si="16"/>
        <v>Real</v>
      </c>
      <c r="Y77" s="155">
        <f t="shared" ca="1" si="13"/>
        <v>974624</v>
      </c>
      <c r="Z77" s="155" t="str">
        <f t="shared" ca="1" si="17"/>
        <v>Não</v>
      </c>
      <c r="AA77" s="156">
        <f t="shared" ca="1" si="17"/>
        <v>0</v>
      </c>
      <c r="AB77" s="156">
        <f t="shared" ca="1" si="19"/>
        <v>0</v>
      </c>
    </row>
    <row r="78" spans="2:29" ht="30">
      <c r="B78" s="146">
        <v>370</v>
      </c>
      <c r="C78" s="206" t="s">
        <v>59</v>
      </c>
      <c r="D78" s="149" t="s">
        <v>65</v>
      </c>
      <c r="E78" s="149"/>
      <c r="F78" s="149"/>
      <c r="G78" s="201" t="str">
        <f t="shared" ca="1" si="18"/>
        <v>OSCN</v>
      </c>
      <c r="H78" s="149"/>
      <c r="I78" s="147" t="s">
        <v>66</v>
      </c>
      <c r="J78" s="147" t="s">
        <v>67</v>
      </c>
      <c r="K78" s="147" t="s">
        <v>14</v>
      </c>
      <c r="L78" s="280" t="str">
        <f t="shared" ca="1" si="20"/>
        <v>LOCAR GUINDASTES E TRANSPORTES INTE</v>
      </c>
      <c r="M78" s="283">
        <f t="shared" ca="1" si="20"/>
        <v>43368422002251</v>
      </c>
      <c r="N78" s="285" t="str">
        <f t="shared" ca="1" si="20"/>
        <v>21 22539515</v>
      </c>
      <c r="O78" s="216" t="str">
        <f t="shared" ca="1" si="20"/>
        <v>dpfiscal@locar.com.br</v>
      </c>
      <c r="P78" s="276" t="str">
        <f t="shared" ca="1" si="20"/>
        <v>Av Nilo Peçanha 101 11 Parque Santo Amaro 28030002 Rio de Janeiro Campos dos Goytacazes BRASIL</v>
      </c>
      <c r="Q78" s="149" t="str">
        <f t="shared" ca="1" si="20"/>
        <v>Real</v>
      </c>
      <c r="R78" s="149">
        <f t="shared" ca="1" si="20"/>
        <v>1592509.6327374801</v>
      </c>
      <c r="S78" s="149">
        <f t="shared" ca="1" si="20"/>
        <v>1609765.8722456</v>
      </c>
      <c r="T78" s="149">
        <f t="shared" ca="1" si="20"/>
        <v>1609765.8722456</v>
      </c>
      <c r="V78" s="157" t="str">
        <f t="shared" ca="1" si="16"/>
        <v>SIM</v>
      </c>
      <c r="W78" s="158">
        <f t="shared" ca="1" si="16"/>
        <v>3</v>
      </c>
      <c r="X78" s="155" t="str">
        <f t="shared" ca="1" si="16"/>
        <v>Real</v>
      </c>
      <c r="Y78" s="155">
        <f t="shared" ref="Y78:Y109" ca="1" si="21">INDEX(INDIRECT($I78&amp;"!$1:$1048576"),MATCH($B78,INDIRECT($I78&amp;"!$A:$A"),),MATCH(Y$2,INDIRECT($I78&amp;"!$1:$1"),))</f>
        <v>967789.78</v>
      </c>
      <c r="Z78" s="155" t="str">
        <f t="shared" ca="1" si="17"/>
        <v>Não</v>
      </c>
      <c r="AA78" s="156">
        <f t="shared" ca="1" si="17"/>
        <v>0</v>
      </c>
      <c r="AB78" s="156">
        <f t="shared" ca="1" si="19"/>
        <v>0</v>
      </c>
    </row>
    <row r="79" spans="2:29" ht="30">
      <c r="B79" s="146">
        <v>437</v>
      </c>
      <c r="C79" s="206" t="s">
        <v>59</v>
      </c>
      <c r="D79" s="149" t="s">
        <v>65</v>
      </c>
      <c r="E79" s="149"/>
      <c r="F79" s="149"/>
      <c r="G79" s="201" t="str">
        <f t="shared" ca="1" si="18"/>
        <v>OSCN</v>
      </c>
      <c r="H79" s="149"/>
      <c r="I79" s="147" t="s">
        <v>66</v>
      </c>
      <c r="J79" s="147" t="s">
        <v>67</v>
      </c>
      <c r="K79" s="147" t="s">
        <v>14</v>
      </c>
      <c r="L79" s="280" t="str">
        <f t="shared" ca="1" si="20"/>
        <v>MULTITERMINAIS ALFANDEGADOS DO BRAS</v>
      </c>
      <c r="M79" s="283" t="str">
        <f t="shared" ca="1" si="20"/>
        <v>31.096.068/0005-73</v>
      </c>
      <c r="N79" s="285" t="str">
        <f t="shared" ca="1" si="20"/>
        <v>21 3351-8622</v>
      </c>
      <c r="O79" s="216" t="str">
        <f t="shared" ca="1" si="20"/>
        <v>clfdespachante@ig.com.br</v>
      </c>
      <c r="P79" s="276" t="str">
        <f t="shared" ca="1" si="20"/>
        <v>Rua Francisco de Souza Melo 196 Armz 01,02 e 03 Cordovil 21010-410 Rio de Janeiro Rio de Janeiro RJ BRASIL</v>
      </c>
      <c r="Q79" s="149" t="str">
        <f t="shared" ca="1" si="20"/>
        <v>Real</v>
      </c>
      <c r="R79" s="149">
        <f t="shared" ca="1" si="20"/>
        <v>1513870.9794171201</v>
      </c>
      <c r="S79" s="149">
        <f t="shared" ca="1" si="20"/>
        <v>1530275.1001007201</v>
      </c>
      <c r="T79" s="149">
        <f t="shared" ca="1" si="20"/>
        <v>1530275.1001007201</v>
      </c>
      <c r="V79" s="157" t="str">
        <f t="shared" ca="1" si="16"/>
        <v>SIM</v>
      </c>
      <c r="W79" s="158">
        <f t="shared" ca="1" si="16"/>
        <v>3</v>
      </c>
      <c r="X79" s="155" t="str">
        <f t="shared" ca="1" si="16"/>
        <v>Real</v>
      </c>
      <c r="Y79" s="155">
        <f t="shared" ca="1" si="21"/>
        <v>920000</v>
      </c>
      <c r="Z79" s="155" t="str">
        <f t="shared" ca="1" si="17"/>
        <v>Não</v>
      </c>
      <c r="AA79" s="156">
        <f t="shared" ca="1" si="17"/>
        <v>0</v>
      </c>
      <c r="AB79" s="156">
        <f t="shared" ca="1" si="19"/>
        <v>0</v>
      </c>
    </row>
    <row r="80" spans="2:29">
      <c r="B80" s="146">
        <v>58</v>
      </c>
      <c r="C80" s="206" t="s">
        <v>59</v>
      </c>
      <c r="D80" s="149" t="s">
        <v>65</v>
      </c>
      <c r="E80" s="149"/>
      <c r="F80" s="149" t="s">
        <v>20</v>
      </c>
      <c r="G80" s="201" t="str">
        <f t="shared" ca="1" si="18"/>
        <v>OSCN</v>
      </c>
      <c r="H80" s="149"/>
      <c r="I80" s="147" t="s">
        <v>66</v>
      </c>
      <c r="J80" s="147" t="s">
        <v>67</v>
      </c>
      <c r="K80" s="147" t="s">
        <v>14</v>
      </c>
      <c r="L80" s="280" t="str">
        <f t="shared" ca="1" si="20"/>
        <v>ARJ MINERADORA LTDA</v>
      </c>
      <c r="M80" s="283">
        <f t="shared" ca="1" si="20"/>
        <v>10785311000167</v>
      </c>
      <c r="N80" s="285" t="str">
        <f t="shared" ca="1" si="20"/>
        <v>22 27582282</v>
      </c>
      <c r="O80" s="216" t="str">
        <f t="shared" ca="1" si="20"/>
        <v>não encontrado</v>
      </c>
      <c r="P80" s="276" t="str">
        <f t="shared" ca="1" si="20"/>
        <v>Rua Do Rosario Centro 28200000 Rio de Janeiro São João da Barra BRASIL</v>
      </c>
      <c r="Q80" s="149" t="str">
        <f t="shared" ca="1" si="20"/>
        <v>Real</v>
      </c>
      <c r="R80" s="149">
        <f t="shared" ca="1" si="20"/>
        <v>1481416.38298871</v>
      </c>
      <c r="S80" s="149">
        <f t="shared" ca="1" si="20"/>
        <v>1497468.8296368101</v>
      </c>
      <c r="T80" s="149">
        <f t="shared" ca="1" si="20"/>
        <v>1497468.8296368101</v>
      </c>
      <c r="V80" s="157" t="str">
        <f t="shared" ca="1" si="16"/>
        <v>SIM</v>
      </c>
      <c r="W80" s="158">
        <f t="shared" ca="1" si="16"/>
        <v>3</v>
      </c>
      <c r="X80" s="155" t="str">
        <f t="shared" ca="1" si="16"/>
        <v>Real</v>
      </c>
      <c r="Y80" s="155">
        <f t="shared" ca="1" si="21"/>
        <v>900276.9</v>
      </c>
      <c r="Z80" s="155" t="str">
        <f t="shared" ca="1" si="17"/>
        <v>Não</v>
      </c>
      <c r="AA80" s="156">
        <f t="shared" ca="1" si="17"/>
        <v>0</v>
      </c>
      <c r="AB80" s="156">
        <f t="shared" ca="1" si="19"/>
        <v>0</v>
      </c>
      <c r="AC80" s="63" t="s">
        <v>58</v>
      </c>
    </row>
    <row r="81" spans="2:29">
      <c r="B81" s="146">
        <v>388</v>
      </c>
      <c r="C81" s="206" t="s">
        <v>59</v>
      </c>
      <c r="D81" s="149" t="s">
        <v>65</v>
      </c>
      <c r="E81" s="149"/>
      <c r="F81" s="149"/>
      <c r="G81" s="201" t="str">
        <f t="shared" ca="1" si="18"/>
        <v>OSCN</v>
      </c>
      <c r="H81" s="149"/>
      <c r="I81" s="147" t="s">
        <v>66</v>
      </c>
      <c r="J81" s="147" t="s">
        <v>67</v>
      </c>
      <c r="K81" s="147" t="s">
        <v>14</v>
      </c>
      <c r="L81" s="280" t="str">
        <f t="shared" ca="1" si="20"/>
        <v>MAKEM TECNOLOGIA LTDA.</v>
      </c>
      <c r="M81" s="283" t="str">
        <f t="shared" ca="1" si="20"/>
        <v>08.355.845/0001-01</v>
      </c>
      <c r="N81" s="285" t="str">
        <f t="shared" ca="1" si="20"/>
        <v>11 4238-5139</v>
      </c>
      <c r="O81" s="216" t="str">
        <f t="shared" ca="1" si="20"/>
        <v>escparaiso@escparaiso.com.br</v>
      </c>
      <c r="P81" s="276" t="str">
        <f t="shared" ca="1" si="20"/>
        <v>Rua General Osorio 392 Apt 81 Santa Paula 09541-320 São Paulo São Caetano do Sul SP BRASIL</v>
      </c>
      <c r="Q81" s="149" t="str">
        <f t="shared" ca="1" si="20"/>
        <v>Real</v>
      </c>
      <c r="R81" s="149">
        <f t="shared" ca="1" si="20"/>
        <v>1465092.13121134</v>
      </c>
      <c r="S81" s="149">
        <f t="shared" ca="1" si="20"/>
        <v>1480967.69026475</v>
      </c>
      <c r="T81" s="149">
        <f t="shared" ca="1" si="20"/>
        <v>1480967.69026475</v>
      </c>
      <c r="V81" s="157" t="str">
        <f t="shared" ca="1" si="16"/>
        <v>SIM</v>
      </c>
      <c r="W81" s="158">
        <f t="shared" ca="1" si="16"/>
        <v>3</v>
      </c>
      <c r="X81" s="155" t="str">
        <f t="shared" ca="1" si="16"/>
        <v>Real</v>
      </c>
      <c r="Y81" s="155">
        <f t="shared" ca="1" si="21"/>
        <v>890356.43</v>
      </c>
      <c r="Z81" s="155" t="str">
        <f t="shared" ca="1" si="17"/>
        <v>Não</v>
      </c>
      <c r="AA81" s="156">
        <f t="shared" ca="1" si="17"/>
        <v>0</v>
      </c>
      <c r="AB81" s="156">
        <f t="shared" ca="1" si="19"/>
        <v>0</v>
      </c>
    </row>
    <row r="82" spans="2:29">
      <c r="B82" s="146">
        <v>710</v>
      </c>
      <c r="C82" s="206" t="s">
        <v>59</v>
      </c>
      <c r="D82" s="149" t="s">
        <v>69</v>
      </c>
      <c r="E82" s="149"/>
      <c r="F82" s="149"/>
      <c r="G82" s="201" t="str">
        <f t="shared" ca="1" si="18"/>
        <v>OSCN</v>
      </c>
      <c r="H82" s="149"/>
      <c r="I82" s="147" t="s">
        <v>70</v>
      </c>
      <c r="J82" s="147" t="s">
        <v>71</v>
      </c>
      <c r="K82" s="147" t="s">
        <v>16</v>
      </c>
      <c r="L82" s="280" t="str">
        <f t="shared" ca="1" si="20"/>
        <v>PORTO DO ACU OPERACOES S.A.</v>
      </c>
      <c r="M82" s="283" t="str">
        <f t="shared" ca="1" si="20"/>
        <v>08.807.676/0002-84</v>
      </c>
      <c r="N82" s="285" t="str">
        <f t="shared" ca="1" si="20"/>
        <v>21 2555-4113</v>
      </c>
      <c r="O82" s="216" t="str">
        <f t="shared" ca="1" si="20"/>
        <v>bernardo.duarte@portodoacu.com.br</v>
      </c>
      <c r="P82" s="276" t="str">
        <f t="shared" ca="1" si="20"/>
        <v>Faz Saco Dantas S/N Distrito Industrial 28200-000 Rio de Janeiro Sao Joao Da Barra RJ</v>
      </c>
      <c r="Q82" s="149" t="str">
        <f t="shared" ca="1" si="20"/>
        <v>Real</v>
      </c>
      <c r="R82" s="149">
        <f t="shared" ca="1" si="20"/>
        <v>1426028.6599999799</v>
      </c>
      <c r="S82" s="149">
        <f t="shared" ca="1" si="20"/>
        <v>1426028.6599999799</v>
      </c>
      <c r="T82" s="149">
        <f t="shared" ca="1" si="20"/>
        <v>1426028.6599999799</v>
      </c>
      <c r="V82" s="157">
        <f t="shared" ca="1" si="16"/>
        <v>0</v>
      </c>
      <c r="W82" s="158">
        <f t="shared" ca="1" si="16"/>
        <v>0</v>
      </c>
      <c r="X82" s="155" t="str">
        <f t="shared" ca="1" si="16"/>
        <v>Real</v>
      </c>
      <c r="Y82" s="155">
        <f t="shared" ca="1" si="21"/>
        <v>0</v>
      </c>
      <c r="Z82" s="155">
        <f t="shared" ca="1" si="17"/>
        <v>0</v>
      </c>
      <c r="AA82" s="156">
        <f t="shared" ca="1" si="17"/>
        <v>0</v>
      </c>
      <c r="AB82" s="156">
        <f t="shared" ca="1" si="19"/>
        <v>0</v>
      </c>
    </row>
    <row r="83" spans="2:29">
      <c r="B83" s="146">
        <v>412</v>
      </c>
      <c r="C83" s="206" t="s">
        <v>59</v>
      </c>
      <c r="D83" s="149" t="s">
        <v>65</v>
      </c>
      <c r="E83" s="149"/>
      <c r="F83" s="149"/>
      <c r="G83" s="201" t="str">
        <f t="shared" ca="1" si="18"/>
        <v>OSCN</v>
      </c>
      <c r="H83" s="149"/>
      <c r="I83" s="147" t="s">
        <v>66</v>
      </c>
      <c r="J83" s="147" t="s">
        <v>67</v>
      </c>
      <c r="K83" s="147" t="s">
        <v>14</v>
      </c>
      <c r="L83" s="280" t="str">
        <f t="shared" ref="L83:T92" ca="1" si="22">INDEX(INDIRECT($I83&amp;"!$1:$1048576"),MATCH($B83,INDIRECT($I83&amp;"!$A:$A"),),MATCH(L$2,INDIRECT($I83&amp;"!$1:$1"),))</f>
        <v>META CENTRAL DE SERVICOS LTDA</v>
      </c>
      <c r="M83" s="283">
        <f t="shared" ca="1" si="22"/>
        <v>39826854000167</v>
      </c>
      <c r="N83" s="285" t="str">
        <f t="shared" ca="1" si="22"/>
        <v>27 33191399</v>
      </c>
      <c r="O83" s="216" t="str">
        <f t="shared" ca="1" si="22"/>
        <v>cerutti.contabil@terra.com.br</v>
      </c>
      <c r="P83" s="276" t="str">
        <f t="shared" ca="1" si="22"/>
        <v>Rua Marlene Brasileiro Martins 315 Vale Encantado 27933375 Rio de Janeiro Macae RJ BRASIL</v>
      </c>
      <c r="Q83" s="149" t="str">
        <f t="shared" ca="1" si="22"/>
        <v>Real</v>
      </c>
      <c r="R83" s="149">
        <f t="shared" ca="1" si="22"/>
        <v>1262218.44581084</v>
      </c>
      <c r="S83" s="149">
        <f t="shared" ca="1" si="22"/>
        <v>1275895.6904345001</v>
      </c>
      <c r="T83" s="149">
        <f t="shared" ca="1" si="22"/>
        <v>1275895.6904345001</v>
      </c>
      <c r="V83" s="157" t="str">
        <f t="shared" ca="1" si="16"/>
        <v>SIM</v>
      </c>
      <c r="W83" s="158">
        <f t="shared" ca="1" si="16"/>
        <v>3</v>
      </c>
      <c r="X83" s="155" t="str">
        <f t="shared" ca="1" si="16"/>
        <v>Real</v>
      </c>
      <c r="Y83" s="155">
        <f t="shared" ca="1" si="21"/>
        <v>767067.33</v>
      </c>
      <c r="Z83" s="155" t="str">
        <f t="shared" ca="1" si="17"/>
        <v>Não</v>
      </c>
      <c r="AA83" s="156">
        <f t="shared" ca="1" si="17"/>
        <v>0</v>
      </c>
      <c r="AB83" s="156">
        <f t="shared" ca="1" si="19"/>
        <v>0</v>
      </c>
    </row>
    <row r="84" spans="2:29" ht="30">
      <c r="B84" s="146">
        <v>445</v>
      </c>
      <c r="C84" s="206" t="s">
        <v>59</v>
      </c>
      <c r="D84" s="149" t="s">
        <v>65</v>
      </c>
      <c r="E84" s="149"/>
      <c r="F84" s="149"/>
      <c r="G84" s="201" t="str">
        <f t="shared" ca="1" si="18"/>
        <v>OSCN</v>
      </c>
      <c r="H84" s="149"/>
      <c r="I84" s="147" t="s">
        <v>66</v>
      </c>
      <c r="J84" s="147" t="s">
        <v>67</v>
      </c>
      <c r="K84" s="147" t="s">
        <v>14</v>
      </c>
      <c r="L84" s="280" t="str">
        <f t="shared" ca="1" si="22"/>
        <v>NDR ROBERT S COMERCIO IMPORTACAO E</v>
      </c>
      <c r="M84" s="283">
        <f t="shared" ca="1" si="22"/>
        <v>10793938000160</v>
      </c>
      <c r="N84" s="285" t="str">
        <f t="shared" ca="1" si="22"/>
        <v>não encontrado</v>
      </c>
      <c r="O84" s="216" t="str">
        <f t="shared" ca="1" si="22"/>
        <v>pearmi@terra.com.br</v>
      </c>
      <c r="P84" s="276" t="str">
        <f t="shared" ca="1" si="22"/>
        <v>Estrada Do Rio Morto 197 Bloco 6 Casa 107 Vargem Grande 22783210 Rio de Janeiro Rio de Janeiro RJ BRASIL</v>
      </c>
      <c r="Q84" s="149" t="str">
        <f t="shared" ca="1" si="22"/>
        <v>Real</v>
      </c>
      <c r="R84" s="149">
        <f t="shared" ca="1" si="22"/>
        <v>1234133.9506117799</v>
      </c>
      <c r="S84" s="149">
        <f t="shared" ca="1" si="22"/>
        <v>1247506.8750821101</v>
      </c>
      <c r="T84" s="149">
        <f t="shared" ca="1" si="22"/>
        <v>1247506.8750821101</v>
      </c>
      <c r="V84" s="157" t="str">
        <f t="shared" ca="1" si="16"/>
        <v>SIM</v>
      </c>
      <c r="W84" s="158">
        <f t="shared" ca="1" si="16"/>
        <v>3</v>
      </c>
      <c r="X84" s="155" t="str">
        <f t="shared" ca="1" si="16"/>
        <v>Real</v>
      </c>
      <c r="Y84" s="155">
        <f t="shared" ca="1" si="21"/>
        <v>750000</v>
      </c>
      <c r="Z84" s="155" t="str">
        <f t="shared" ca="1" si="17"/>
        <v>Não</v>
      </c>
      <c r="AA84" s="156">
        <f t="shared" ca="1" si="17"/>
        <v>0</v>
      </c>
      <c r="AB84" s="156">
        <f t="shared" ca="1" si="19"/>
        <v>0</v>
      </c>
    </row>
    <row r="85" spans="2:29">
      <c r="B85" s="146">
        <v>302</v>
      </c>
      <c r="C85" s="206" t="s">
        <v>59</v>
      </c>
      <c r="D85" s="149" t="s">
        <v>65</v>
      </c>
      <c r="E85" s="149"/>
      <c r="F85" s="149"/>
      <c r="G85" s="201" t="str">
        <f t="shared" ca="1" si="18"/>
        <v>OSCN</v>
      </c>
      <c r="H85" s="149"/>
      <c r="I85" s="147" t="s">
        <v>66</v>
      </c>
      <c r="J85" s="147" t="s">
        <v>67</v>
      </c>
      <c r="K85" s="147" t="s">
        <v>14</v>
      </c>
      <c r="L85" s="280" t="str">
        <f t="shared" ca="1" si="22"/>
        <v>IN-HAUS INDUSTRIAL E SERVICOS DE LOGISTICA LTDA</v>
      </c>
      <c r="M85" s="283">
        <f t="shared" ca="1" si="22"/>
        <v>5208211000138</v>
      </c>
      <c r="N85" s="285" t="str">
        <f t="shared" ca="1" si="22"/>
        <v>11 21978888</v>
      </c>
      <c r="O85" s="216" t="str">
        <f t="shared" ca="1" si="22"/>
        <v>cnpj.cadastro@gpssa.com.br</v>
      </c>
      <c r="P85" s="276" t="str">
        <f t="shared" ca="1" si="22"/>
        <v>Av Assis Brasil 3532 Sala 911 Jardim Lindoia 91010003 Rio Grande do Sul Porto Alegre BRASIL</v>
      </c>
      <c r="Q85" s="149" t="str">
        <f t="shared" ca="1" si="22"/>
        <v>Real</v>
      </c>
      <c r="R85" s="149">
        <f t="shared" ca="1" si="22"/>
        <v>1184420.13898014</v>
      </c>
      <c r="S85" s="149">
        <f t="shared" ca="1" si="22"/>
        <v>1197254.3706710001</v>
      </c>
      <c r="T85" s="149">
        <f t="shared" ca="1" si="22"/>
        <v>1197254.3706710001</v>
      </c>
      <c r="V85" s="157" t="str">
        <f t="shared" ref="V85:X104" ca="1" si="23">INDEX(INDIRECT($I85&amp;"!$1:$1048576"),MATCH($B85,INDIRECT($I85&amp;"!$A:$A"),),MATCH(V$2,INDIRECT($I85&amp;"!$1:$1"),))</f>
        <v>SIM</v>
      </c>
      <c r="W85" s="158">
        <f t="shared" ca="1" si="23"/>
        <v>3</v>
      </c>
      <c r="X85" s="155" t="str">
        <f t="shared" ca="1" si="23"/>
        <v>Real</v>
      </c>
      <c r="Y85" s="155">
        <f t="shared" ca="1" si="21"/>
        <v>719788.24</v>
      </c>
      <c r="Z85" s="155" t="str">
        <f t="shared" ref="Z85:AA104" ca="1" si="24">INDEX(INDIRECT($I85&amp;"!$1:$1048576"),MATCH($B85,INDIRECT($I85&amp;"!$A:$A"),),MATCH(Z$2,INDIRECT($I85&amp;"!$1:$1"),))</f>
        <v>Não</v>
      </c>
      <c r="AA85" s="156">
        <f t="shared" ca="1" si="24"/>
        <v>0</v>
      </c>
      <c r="AB85" s="156">
        <f t="shared" ca="1" si="19"/>
        <v>0</v>
      </c>
    </row>
    <row r="86" spans="2:29">
      <c r="B86" s="146">
        <v>479</v>
      </c>
      <c r="C86" s="206" t="s">
        <v>59</v>
      </c>
      <c r="D86" s="149" t="s">
        <v>65</v>
      </c>
      <c r="E86" s="149"/>
      <c r="F86" s="149" t="s">
        <v>20</v>
      </c>
      <c r="G86" s="201" t="str">
        <f t="shared" ca="1" si="18"/>
        <v>OSCN</v>
      </c>
      <c r="H86" s="149"/>
      <c r="I86" s="147" t="s">
        <v>66</v>
      </c>
      <c r="J86" s="147" t="s">
        <v>67</v>
      </c>
      <c r="K86" s="147" t="s">
        <v>14</v>
      </c>
      <c r="L86" s="280" t="str">
        <f t="shared" ca="1" si="22"/>
        <v>PEDREIRA SAO GERALDO LTDA</v>
      </c>
      <c r="M86" s="283">
        <f t="shared" ca="1" si="22"/>
        <v>20343984000110</v>
      </c>
      <c r="N86" s="285" t="str">
        <f t="shared" ca="1" si="22"/>
        <v>não encontrado</v>
      </c>
      <c r="O86" s="216" t="str">
        <f t="shared" ca="1" si="22"/>
        <v>não encontrado</v>
      </c>
      <c r="P86" s="276" t="str">
        <f t="shared" ca="1" si="22"/>
        <v>Rua Pedro Gomes Paes 84 Cajueiro 28200973 Rio de Janeiro São João da Barra RJ BRASIL</v>
      </c>
      <c r="Q86" s="149" t="str">
        <f t="shared" ca="1" si="22"/>
        <v>Real</v>
      </c>
      <c r="R86" s="149">
        <f t="shared" ca="1" si="22"/>
        <v>1180670.7742176999</v>
      </c>
      <c r="S86" s="149">
        <f t="shared" ca="1" si="22"/>
        <v>1193464.3782508001</v>
      </c>
      <c r="T86" s="149">
        <f t="shared" ca="1" si="22"/>
        <v>1193464.3782508001</v>
      </c>
      <c r="V86" s="157" t="str">
        <f t="shared" ca="1" si="23"/>
        <v>SIM</v>
      </c>
      <c r="W86" s="158">
        <f t="shared" ca="1" si="23"/>
        <v>3</v>
      </c>
      <c r="X86" s="155" t="str">
        <f t="shared" ca="1" si="23"/>
        <v>Real</v>
      </c>
      <c r="Y86" s="155">
        <f t="shared" ca="1" si="21"/>
        <v>717509.7</v>
      </c>
      <c r="Z86" s="155" t="str">
        <f t="shared" ca="1" si="24"/>
        <v>Não</v>
      </c>
      <c r="AA86" s="156">
        <f t="shared" ca="1" si="24"/>
        <v>0</v>
      </c>
      <c r="AB86" s="156">
        <f t="shared" ca="1" si="19"/>
        <v>0</v>
      </c>
      <c r="AC86" s="63" t="s">
        <v>58</v>
      </c>
    </row>
    <row r="87" spans="2:29" ht="30">
      <c r="B87" s="146">
        <v>64</v>
      </c>
      <c r="C87" s="206" t="s">
        <v>59</v>
      </c>
      <c r="D87" s="149" t="s">
        <v>65</v>
      </c>
      <c r="E87" s="149"/>
      <c r="F87" s="149"/>
      <c r="G87" s="201" t="str">
        <f t="shared" ca="1" si="18"/>
        <v>OSBR</v>
      </c>
      <c r="H87" s="149"/>
      <c r="I87" s="147" t="s">
        <v>66</v>
      </c>
      <c r="J87" s="147" t="s">
        <v>67</v>
      </c>
      <c r="K87" s="147" t="s">
        <v>14</v>
      </c>
      <c r="L87" s="280" t="str">
        <f t="shared" ca="1" si="22"/>
        <v>ASSURANCE CONSULTORIA EM TECNOLOGIA</v>
      </c>
      <c r="M87" s="283">
        <f t="shared" ca="1" si="22"/>
        <v>7491734000160</v>
      </c>
      <c r="N87" s="285" t="str">
        <f t="shared" ca="1" si="22"/>
        <v>00 11 3736-7200</v>
      </c>
      <c r="O87" s="216" t="str">
        <f t="shared" ca="1" si="22"/>
        <v>comercial@assuranceit.com.br</v>
      </c>
      <c r="P87" s="276" t="str">
        <f t="shared" ca="1" si="22"/>
        <v>Av Doutor Cardoso de Melo 1460 7o andar - CJ 75 Vila Olimpia 4548005 São Paulo São Paulo BRASIL</v>
      </c>
      <c r="Q87" s="149" t="str">
        <f t="shared" ca="1" si="22"/>
        <v>Real</v>
      </c>
      <c r="R87" s="149">
        <f t="shared" ca="1" si="22"/>
        <v>1120390.27</v>
      </c>
      <c r="S87" s="149">
        <f t="shared" ca="1" si="22"/>
        <v>1132530.68670839</v>
      </c>
      <c r="T87" s="149">
        <f t="shared" ca="1" si="22"/>
        <v>1132530.68670839</v>
      </c>
      <c r="V87" s="157" t="str">
        <f t="shared" ca="1" si="23"/>
        <v>SIM</v>
      </c>
      <c r="W87" s="158">
        <f t="shared" ca="1" si="23"/>
        <v>3</v>
      </c>
      <c r="X87" s="155" t="str">
        <f t="shared" ca="1" si="23"/>
        <v>Real</v>
      </c>
      <c r="Y87" s="155">
        <f t="shared" ca="1" si="21"/>
        <v>680876.42</v>
      </c>
      <c r="Z87" s="155" t="str">
        <f t="shared" ca="1" si="24"/>
        <v>Não</v>
      </c>
      <c r="AA87" s="156">
        <f t="shared" ca="1" si="24"/>
        <v>0</v>
      </c>
      <c r="AB87" s="156">
        <f t="shared" ca="1" si="19"/>
        <v>0</v>
      </c>
    </row>
    <row r="88" spans="2:29" ht="30">
      <c r="B88" s="146">
        <v>101</v>
      </c>
      <c r="C88" s="206" t="s">
        <v>59</v>
      </c>
      <c r="D88" s="149" t="s">
        <v>65</v>
      </c>
      <c r="E88" s="149"/>
      <c r="F88" s="149"/>
      <c r="G88" s="201" t="str">
        <f t="shared" ca="1" si="18"/>
        <v>OSCN</v>
      </c>
      <c r="H88" s="149"/>
      <c r="I88" s="147" t="s">
        <v>66</v>
      </c>
      <c r="J88" s="147" t="s">
        <v>67</v>
      </c>
      <c r="K88" s="147" t="s">
        <v>14</v>
      </c>
      <c r="L88" s="280" t="str">
        <f t="shared" ca="1" si="22"/>
        <v>BRASIL MAQUINAS E EQUIPAMENTOS PESA</v>
      </c>
      <c r="M88" s="283">
        <f t="shared" ca="1" si="22"/>
        <v>9016903000135</v>
      </c>
      <c r="N88" s="285" t="str">
        <f t="shared" ca="1" si="22"/>
        <v>27 30768505</v>
      </c>
      <c r="O88" s="216" t="str">
        <f t="shared" ca="1" si="22"/>
        <v>erickson.alcantara@brasilmaquinas.com</v>
      </c>
      <c r="P88" s="276" t="str">
        <f t="shared" ca="1" si="22"/>
        <v>Av Alberto Lamego 1009 Loja Parque California 28015622 Rio de Janeiro Campos dos Goytacazes BRASIL</v>
      </c>
      <c r="Q88" s="149" t="str">
        <f t="shared" ca="1" si="22"/>
        <v>Real</v>
      </c>
      <c r="R88" s="149">
        <f t="shared" ca="1" si="22"/>
        <v>1116479.8473201301</v>
      </c>
      <c r="S88" s="149">
        <f t="shared" ca="1" si="22"/>
        <v>1128577.8863242799</v>
      </c>
      <c r="T88" s="149">
        <f t="shared" ca="1" si="22"/>
        <v>1128577.8863242799</v>
      </c>
      <c r="V88" s="157" t="str">
        <f t="shared" ca="1" si="23"/>
        <v>SIM</v>
      </c>
      <c r="W88" s="158">
        <f t="shared" ca="1" si="23"/>
        <v>3</v>
      </c>
      <c r="X88" s="155" t="str">
        <f t="shared" ca="1" si="23"/>
        <v>Real</v>
      </c>
      <c r="Y88" s="155">
        <f t="shared" ca="1" si="21"/>
        <v>678500</v>
      </c>
      <c r="Z88" s="155" t="str">
        <f t="shared" ca="1" si="24"/>
        <v>NÃO</v>
      </c>
      <c r="AA88" s="156">
        <f t="shared" ca="1" si="24"/>
        <v>0</v>
      </c>
      <c r="AB88" s="156">
        <f t="shared" ca="1" si="19"/>
        <v>0</v>
      </c>
    </row>
    <row r="89" spans="2:29" ht="30">
      <c r="B89" s="146">
        <v>194</v>
      </c>
      <c r="C89" s="206" t="s">
        <v>59</v>
      </c>
      <c r="D89" s="149" t="s">
        <v>69</v>
      </c>
      <c r="E89" s="149"/>
      <c r="F89" s="149"/>
      <c r="G89" s="201" t="str">
        <f t="shared" ca="1" si="18"/>
        <v>OSCN</v>
      </c>
      <c r="H89" s="149"/>
      <c r="I89" s="147" t="s">
        <v>66</v>
      </c>
      <c r="J89" s="147" t="s">
        <v>76</v>
      </c>
      <c r="K89" s="147" t="s">
        <v>15</v>
      </c>
      <c r="L89" s="280" t="str">
        <f t="shared" ca="1" si="22"/>
        <v>EGC - ESTRATEGIA E GOVERNANCA CORPORATIVA LTDA. - EPP</v>
      </c>
      <c r="M89" s="283" t="str">
        <f t="shared" ca="1" si="22"/>
        <v>07.639.722/0001-30</v>
      </c>
      <c r="N89" s="285" t="str">
        <f t="shared" ca="1" si="22"/>
        <v>31 2526-2700</v>
      </c>
      <c r="O89" s="216" t="str">
        <f t="shared" ca="1" si="22"/>
        <v>raquel@egc.com.br</v>
      </c>
      <c r="P89" s="276" t="str">
        <f t="shared" ca="1" si="22"/>
        <v>Rua Desembargador Jorge Fontana 80 Sala 1305 Belverde 30320-670 Belo Horizonte Belo Horizonte MG BRASIL</v>
      </c>
      <c r="Q89" s="149" t="str">
        <f t="shared" ca="1" si="22"/>
        <v>Real</v>
      </c>
      <c r="R89" s="149">
        <f t="shared" ca="1" si="22"/>
        <v>1056552.5241195301</v>
      </c>
      <c r="S89" s="149">
        <f t="shared" ca="1" si="22"/>
        <v>1068001.19798267</v>
      </c>
      <c r="T89" s="149">
        <f t="shared" ca="1" si="22"/>
        <v>1068001.19798267</v>
      </c>
      <c r="V89" s="157" t="str">
        <f t="shared" ca="1" si="23"/>
        <v>SIM</v>
      </c>
      <c r="W89" s="158">
        <f t="shared" ca="1" si="23"/>
        <v>3</v>
      </c>
      <c r="X89" s="155" t="str">
        <f t="shared" ca="1" si="23"/>
        <v>Real</v>
      </c>
      <c r="Y89" s="155">
        <f t="shared" ca="1" si="21"/>
        <v>642081.35</v>
      </c>
      <c r="Z89" s="155" t="str">
        <f t="shared" ca="1" si="24"/>
        <v>Não</v>
      </c>
      <c r="AA89" s="156" t="str">
        <f t="shared" ca="1" si="24"/>
        <v>Fornedor com outro nome fantasia</v>
      </c>
      <c r="AB89" s="156">
        <f t="shared" ca="1" si="19"/>
        <v>0</v>
      </c>
    </row>
    <row r="90" spans="2:29">
      <c r="B90" s="146">
        <v>345</v>
      </c>
      <c r="C90" s="206" t="s">
        <v>59</v>
      </c>
      <c r="D90" s="149" t="s">
        <v>65</v>
      </c>
      <c r="E90" s="149"/>
      <c r="F90" s="149"/>
      <c r="G90" s="201" t="str">
        <f t="shared" ca="1" si="18"/>
        <v>OSCN</v>
      </c>
      <c r="H90" s="149"/>
      <c r="I90" s="147" t="s">
        <v>66</v>
      </c>
      <c r="J90" s="147" t="s">
        <v>67</v>
      </c>
      <c r="K90" s="147" t="s">
        <v>14</v>
      </c>
      <c r="L90" s="280" t="str">
        <f t="shared" ca="1" si="22"/>
        <v>KUEHNE NAGEL SERVICOS LOGISSTICOS L</v>
      </c>
      <c r="M90" s="283">
        <f t="shared" ca="1" si="22"/>
        <v>2886427000164</v>
      </c>
      <c r="N90" s="285" t="str">
        <f t="shared" ca="1" si="22"/>
        <v>51 30977480</v>
      </c>
      <c r="O90" s="216" t="str">
        <f t="shared" ca="1" si="22"/>
        <v>knpoa.fiscal@kuehne-nagel.com</v>
      </c>
      <c r="P90" s="276" t="str">
        <f t="shared" ca="1" si="22"/>
        <v>Av Das Nações Unidas 14171 3o andar 304 Vila Gertrudes 4794000 São Paulo São Paulo BRASIL</v>
      </c>
      <c r="Q90" s="149" t="str">
        <f t="shared" ca="1" si="22"/>
        <v>Real</v>
      </c>
      <c r="R90" s="149">
        <f t="shared" ca="1" si="22"/>
        <v>1055447.8096825399</v>
      </c>
      <c r="S90" s="149">
        <f t="shared" ca="1" si="22"/>
        <v>1066884.51299522</v>
      </c>
      <c r="T90" s="149">
        <f t="shared" ca="1" si="22"/>
        <v>1066884.51299522</v>
      </c>
      <c r="V90" s="157" t="str">
        <f t="shared" ca="1" si="23"/>
        <v>SIM</v>
      </c>
      <c r="W90" s="158">
        <f t="shared" ca="1" si="23"/>
        <v>3</v>
      </c>
      <c r="X90" s="155" t="str">
        <f t="shared" ca="1" si="23"/>
        <v>Real</v>
      </c>
      <c r="Y90" s="155">
        <f t="shared" ca="1" si="21"/>
        <v>641410</v>
      </c>
      <c r="Z90" s="155" t="str">
        <f t="shared" ca="1" si="24"/>
        <v>Não</v>
      </c>
      <c r="AA90" s="156">
        <f t="shared" ca="1" si="24"/>
        <v>0</v>
      </c>
      <c r="AB90" s="156">
        <f t="shared" ca="1" si="19"/>
        <v>0</v>
      </c>
    </row>
    <row r="91" spans="2:29">
      <c r="B91" s="146">
        <v>462</v>
      </c>
      <c r="C91" s="206" t="s">
        <v>59</v>
      </c>
      <c r="D91" s="149" t="s">
        <v>65</v>
      </c>
      <c r="E91" s="149"/>
      <c r="F91" s="149"/>
      <c r="G91" s="201" t="str">
        <f t="shared" ca="1" si="18"/>
        <v>OSCN</v>
      </c>
      <c r="H91" s="149"/>
      <c r="I91" s="147" t="s">
        <v>66</v>
      </c>
      <c r="J91" s="147" t="s">
        <v>67</v>
      </c>
      <c r="K91" s="147" t="s">
        <v>14</v>
      </c>
      <c r="L91" s="280" t="str">
        <f t="shared" ca="1" si="22"/>
        <v>OPCAO JCA - TURISMO E FRETAMENTO LT</v>
      </c>
      <c r="M91" s="283">
        <f t="shared" ca="1" si="22"/>
        <v>91382000106</v>
      </c>
      <c r="N91" s="285" t="str">
        <f t="shared" ca="1" si="22"/>
        <v>21 21091101</v>
      </c>
      <c r="O91" s="216" t="str">
        <f t="shared" ca="1" si="22"/>
        <v>fiscal@integrajca.com.br</v>
      </c>
      <c r="P91" s="276" t="str">
        <f t="shared" ca="1" si="22"/>
        <v>Av Paulista 2537 9o andar sala 9114 Bela Vista 1311300 São Paulo São Paulo SP BRASIL</v>
      </c>
      <c r="Q91" s="149" t="str">
        <f t="shared" ca="1" si="22"/>
        <v>Real</v>
      </c>
      <c r="R91" s="149">
        <f t="shared" ca="1" si="22"/>
        <v>1035778.9561683</v>
      </c>
      <c r="S91" s="149">
        <f t="shared" ca="1" si="22"/>
        <v>1047002.53019114</v>
      </c>
      <c r="T91" s="149">
        <f t="shared" ca="1" si="22"/>
        <v>1047002.53019114</v>
      </c>
      <c r="V91" s="157" t="str">
        <f t="shared" ca="1" si="23"/>
        <v>SIM</v>
      </c>
      <c r="W91" s="158">
        <f t="shared" ca="1" si="23"/>
        <v>3</v>
      </c>
      <c r="X91" s="155" t="str">
        <f t="shared" ca="1" si="23"/>
        <v>Real</v>
      </c>
      <c r="Y91" s="155">
        <f t="shared" ca="1" si="21"/>
        <v>629456.97</v>
      </c>
      <c r="Z91" s="155" t="str">
        <f t="shared" ca="1" si="24"/>
        <v>Não</v>
      </c>
      <c r="AA91" s="156">
        <f t="shared" ca="1" si="24"/>
        <v>0</v>
      </c>
      <c r="AB91" s="156">
        <f t="shared" ca="1" si="19"/>
        <v>0</v>
      </c>
    </row>
    <row r="92" spans="2:29">
      <c r="B92" s="146">
        <v>61</v>
      </c>
      <c r="C92" s="206" t="s">
        <v>59</v>
      </c>
      <c r="D92" s="149" t="s">
        <v>65</v>
      </c>
      <c r="E92" s="149"/>
      <c r="F92" s="149"/>
      <c r="G92" s="201" t="str">
        <f t="shared" ca="1" si="18"/>
        <v>OSCN</v>
      </c>
      <c r="H92" s="149"/>
      <c r="I92" s="147" t="s">
        <v>66</v>
      </c>
      <c r="J92" s="147" t="s">
        <v>67</v>
      </c>
      <c r="K92" s="147" t="s">
        <v>14</v>
      </c>
      <c r="L92" s="280" t="str">
        <f t="shared" ca="1" si="22"/>
        <v>ASAP RONIC ADUANEIRA E LOGISTICA</v>
      </c>
      <c r="M92" s="283">
        <f t="shared" ca="1" si="22"/>
        <v>2602924000193</v>
      </c>
      <c r="N92" s="285" t="str">
        <f t="shared" ca="1" si="22"/>
        <v>21 22152552</v>
      </c>
      <c r="O92" s="216" t="str">
        <f t="shared" ca="1" si="22"/>
        <v>anderson.rodrigues@asapbr.com.br</v>
      </c>
      <c r="P92" s="276" t="str">
        <f t="shared" ca="1" si="22"/>
        <v>Rua Paraiba 1322 Funcionarios 30130141 Minas Gerais Belo Horizonte BRASIL</v>
      </c>
      <c r="Q92" s="149" t="str">
        <f t="shared" ca="1" si="22"/>
        <v>Real</v>
      </c>
      <c r="R92" s="149">
        <f t="shared" ca="1" si="22"/>
        <v>944904.81912454602</v>
      </c>
      <c r="S92" s="149">
        <f t="shared" ca="1" si="22"/>
        <v>955143.69211846695</v>
      </c>
      <c r="T92" s="149">
        <f t="shared" ca="1" si="22"/>
        <v>955143.69211846695</v>
      </c>
      <c r="V92" s="157" t="str">
        <f t="shared" ca="1" si="23"/>
        <v>SIM</v>
      </c>
      <c r="W92" s="158">
        <f t="shared" ca="1" si="23"/>
        <v>3</v>
      </c>
      <c r="X92" s="155" t="str">
        <f t="shared" ca="1" si="23"/>
        <v>Real</v>
      </c>
      <c r="Y92" s="155">
        <f t="shared" ca="1" si="21"/>
        <v>574231.52</v>
      </c>
      <c r="Z92" s="155" t="str">
        <f t="shared" ca="1" si="24"/>
        <v>Não</v>
      </c>
      <c r="AA92" s="156">
        <f t="shared" ca="1" si="24"/>
        <v>0</v>
      </c>
      <c r="AB92" s="156">
        <f t="shared" ca="1" si="19"/>
        <v>0</v>
      </c>
    </row>
    <row r="93" spans="2:29">
      <c r="B93" s="146">
        <v>618</v>
      </c>
      <c r="C93" s="206" t="s">
        <v>59</v>
      </c>
      <c r="D93" s="149" t="s">
        <v>65</v>
      </c>
      <c r="E93" s="149"/>
      <c r="F93" s="149"/>
      <c r="G93" s="201" t="str">
        <f t="shared" ca="1" si="18"/>
        <v>OSBR</v>
      </c>
      <c r="H93" s="149"/>
      <c r="I93" s="147" t="s">
        <v>66</v>
      </c>
      <c r="J93" s="147" t="s">
        <v>67</v>
      </c>
      <c r="K93" s="147" t="s">
        <v>14</v>
      </c>
      <c r="L93" s="280" t="str">
        <f t="shared" ref="L93:T102" ca="1" si="25">INDEX(INDIRECT($I93&amp;"!$1:$1048576"),MATCH($B93,INDIRECT($I93&amp;"!$A:$A"),),MATCH(L$2,INDIRECT($I93&amp;"!$1:$1"),))</f>
        <v>TOTVS S.A</v>
      </c>
      <c r="M93" s="283">
        <f t="shared" ca="1" si="25"/>
        <v>53113791001013</v>
      </c>
      <c r="N93" s="285" t="str">
        <f t="shared" ca="1" si="25"/>
        <v>11 40040015</v>
      </c>
      <c r="O93" s="216" t="str">
        <f t="shared" ca="1" si="25"/>
        <v>fiscal@totvs.com.br</v>
      </c>
      <c r="P93" s="276" t="str">
        <f t="shared" ca="1" si="25"/>
        <v>Av Braz Leme 1000 Bloco A 3o andar Casa Verde 2511000 São Paulo São Paulo SP BRASIL</v>
      </c>
      <c r="Q93" s="149" t="str">
        <f t="shared" ca="1" si="25"/>
        <v>Real</v>
      </c>
      <c r="R93" s="149">
        <f t="shared" ca="1" si="25"/>
        <v>883254.85800000001</v>
      </c>
      <c r="S93" s="149">
        <f t="shared" ca="1" si="25"/>
        <v>892825.70041376504</v>
      </c>
      <c r="T93" s="149">
        <f t="shared" ca="1" si="25"/>
        <v>892825.70041376504</v>
      </c>
      <c r="V93" s="157" t="str">
        <f t="shared" ca="1" si="23"/>
        <v>SIM</v>
      </c>
      <c r="W93" s="158">
        <f t="shared" ca="1" si="23"/>
        <v>3</v>
      </c>
      <c r="X93" s="155" t="str">
        <f t="shared" ca="1" si="23"/>
        <v>Real</v>
      </c>
      <c r="Y93" s="155">
        <f t="shared" ca="1" si="21"/>
        <v>536766</v>
      </c>
      <c r="Z93" s="155" t="str">
        <f t="shared" ca="1" si="24"/>
        <v>Não</v>
      </c>
      <c r="AA93" s="156">
        <f t="shared" ca="1" si="24"/>
        <v>0</v>
      </c>
      <c r="AB93" s="156">
        <f t="shared" ca="1" si="19"/>
        <v>0</v>
      </c>
    </row>
    <row r="94" spans="2:29">
      <c r="B94" s="146">
        <v>276</v>
      </c>
      <c r="C94" s="206" t="s">
        <v>59</v>
      </c>
      <c r="D94" s="149" t="s">
        <v>65</v>
      </c>
      <c r="E94" s="149"/>
      <c r="F94" s="149" t="s">
        <v>23</v>
      </c>
      <c r="G94" s="201" t="str">
        <f t="shared" ca="1" si="18"/>
        <v>OSCN</v>
      </c>
      <c r="H94" s="149"/>
      <c r="I94" s="147" t="s">
        <v>66</v>
      </c>
      <c r="J94" s="147" t="s">
        <v>67</v>
      </c>
      <c r="K94" s="147" t="s">
        <v>14</v>
      </c>
      <c r="L94" s="280" t="str">
        <f t="shared" ca="1" si="25"/>
        <v>HGG PROFILING EQUIPMENT</v>
      </c>
      <c r="M94" s="283" t="str">
        <f t="shared" ca="1" si="25"/>
        <v>estrangeira</v>
      </c>
      <c r="N94" s="285" t="str">
        <f t="shared" ca="1" si="25"/>
        <v>não encontrado</v>
      </c>
      <c r="O94" s="216" t="str">
        <f t="shared" ca="1" si="25"/>
        <v>não encontrado</v>
      </c>
      <c r="P94" s="276" t="str">
        <f t="shared" ca="1" si="25"/>
        <v>Netherlands,Zuidrak 2, 1771 SW</v>
      </c>
      <c r="Q94" s="149" t="str">
        <f t="shared" ca="1" si="25"/>
        <v>Real</v>
      </c>
      <c r="R94" s="149">
        <f t="shared" ca="1" si="25"/>
        <v>872121.32509899396</v>
      </c>
      <c r="S94" s="149">
        <f t="shared" ca="1" si="25"/>
        <v>890154.37235858897</v>
      </c>
      <c r="T94" s="149">
        <f t="shared" ca="1" si="25"/>
        <v>890154.37235858897</v>
      </c>
      <c r="V94" s="157" t="str">
        <f t="shared" ca="1" si="23"/>
        <v>SIM</v>
      </c>
      <c r="W94" s="158">
        <f t="shared" ca="1" si="23"/>
        <v>3</v>
      </c>
      <c r="X94" s="155" t="str">
        <f t="shared" ca="1" si="23"/>
        <v>Real</v>
      </c>
      <c r="Y94" s="155">
        <f t="shared" ca="1" si="21"/>
        <v>100000</v>
      </c>
      <c r="Z94" s="155" t="str">
        <f t="shared" ca="1" si="24"/>
        <v>Não</v>
      </c>
      <c r="AA94" s="156">
        <f t="shared" ca="1" si="24"/>
        <v>0</v>
      </c>
      <c r="AB94" s="156">
        <f t="shared" ca="1" si="19"/>
        <v>0</v>
      </c>
      <c r="AC94" s="63" t="s">
        <v>58</v>
      </c>
    </row>
    <row r="95" spans="2:29">
      <c r="B95" s="146">
        <v>507</v>
      </c>
      <c r="C95" s="206" t="s">
        <v>59</v>
      </c>
      <c r="D95" s="149" t="s">
        <v>65</v>
      </c>
      <c r="E95" s="149"/>
      <c r="F95" s="149"/>
      <c r="G95" s="201" t="str">
        <f t="shared" ca="1" si="18"/>
        <v>OSCN</v>
      </c>
      <c r="H95" s="149"/>
      <c r="I95" s="147" t="s">
        <v>66</v>
      </c>
      <c r="J95" s="147" t="s">
        <v>67</v>
      </c>
      <c r="K95" s="147" t="s">
        <v>14</v>
      </c>
      <c r="L95" s="280" t="str">
        <f t="shared" ca="1" si="25"/>
        <v>PRYSMIAN ENERGIA CABOS E SISTEMAS D</v>
      </c>
      <c r="M95" s="283">
        <f t="shared" ca="1" si="25"/>
        <v>61150751009135</v>
      </c>
      <c r="N95" s="285" t="str">
        <f t="shared" ca="1" si="25"/>
        <v>15 32356349</v>
      </c>
      <c r="O95" s="216" t="str">
        <f t="shared" ca="1" si="25"/>
        <v>rubens.delella@prymiangroup.com</v>
      </c>
      <c r="P95" s="276" t="str">
        <f t="shared" ca="1" si="25"/>
        <v>Av Cidade Lima 86 Sala 201 e 202 Santo Cristo 20220710 Rio de Janeiro Rio de Janeiro RJ BRASIL</v>
      </c>
      <c r="Q95" s="149" t="str">
        <f t="shared" ca="1" si="25"/>
        <v>Real</v>
      </c>
      <c r="R95" s="149">
        <f t="shared" ca="1" si="25"/>
        <v>857749.47323149396</v>
      </c>
      <c r="S95" s="149">
        <f t="shared" ca="1" si="25"/>
        <v>867043.94156234304</v>
      </c>
      <c r="T95" s="149">
        <f t="shared" ca="1" si="25"/>
        <v>867043.94156234304</v>
      </c>
      <c r="V95" s="157" t="str">
        <f t="shared" ca="1" si="23"/>
        <v>SIM</v>
      </c>
      <c r="W95" s="158">
        <f t="shared" ca="1" si="23"/>
        <v>3</v>
      </c>
      <c r="X95" s="155" t="str">
        <f t="shared" ca="1" si="23"/>
        <v>Real</v>
      </c>
      <c r="Y95" s="155">
        <f t="shared" ca="1" si="21"/>
        <v>521266.03</v>
      </c>
      <c r="Z95" s="155" t="str">
        <f t="shared" ca="1" si="24"/>
        <v>Não</v>
      </c>
      <c r="AA95" s="156">
        <f t="shared" ca="1" si="24"/>
        <v>0</v>
      </c>
      <c r="AB95" s="156">
        <f t="shared" ca="1" si="19"/>
        <v>0</v>
      </c>
    </row>
    <row r="96" spans="2:29">
      <c r="B96" s="146">
        <v>206</v>
      </c>
      <c r="C96" s="206" t="s">
        <v>59</v>
      </c>
      <c r="D96" s="149" t="s">
        <v>69</v>
      </c>
      <c r="E96" s="149"/>
      <c r="F96" s="149"/>
      <c r="G96" s="201" t="str">
        <f t="shared" ca="1" si="18"/>
        <v>OSCN</v>
      </c>
      <c r="H96" s="149"/>
      <c r="I96" s="147" t="s">
        <v>66</v>
      </c>
      <c r="J96" s="147" t="s">
        <v>76</v>
      </c>
      <c r="K96" s="147" t="s">
        <v>15</v>
      </c>
      <c r="L96" s="280" t="str">
        <f t="shared" ca="1" si="25"/>
        <v>ENVITEK SERVICOS AMBIENTAIS LTDA EP</v>
      </c>
      <c r="M96" s="283">
        <f t="shared" ca="1" si="25"/>
        <v>7760680000190</v>
      </c>
      <c r="N96" s="285" t="str">
        <f t="shared" ca="1" si="25"/>
        <v>21 34973900</v>
      </c>
      <c r="O96" s="216" t="str">
        <f t="shared" ca="1" si="25"/>
        <v>envitek@envitek.com.br</v>
      </c>
      <c r="P96" s="276" t="str">
        <f t="shared" ca="1" si="25"/>
        <v>Av Das Americas 500 Bloco 04 Barra da Tijuca 22640100 Rio de Janeiro Rio de Janeiro BRASIL</v>
      </c>
      <c r="Q96" s="149" t="str">
        <f t="shared" ca="1" si="25"/>
        <v>Real</v>
      </c>
      <c r="R96" s="149">
        <f t="shared" ca="1" si="25"/>
        <v>851108.13769990997</v>
      </c>
      <c r="S96" s="149">
        <f t="shared" ca="1" si="25"/>
        <v>860330.64133162599</v>
      </c>
      <c r="T96" s="149">
        <f t="shared" ca="1" si="25"/>
        <v>860330.64133162599</v>
      </c>
      <c r="V96" s="157" t="str">
        <f t="shared" ca="1" si="23"/>
        <v>SIM</v>
      </c>
      <c r="W96" s="158">
        <f t="shared" ca="1" si="23"/>
        <v>3</v>
      </c>
      <c r="X96" s="155" t="str">
        <f t="shared" ca="1" si="23"/>
        <v>Real</v>
      </c>
      <c r="Y96" s="155">
        <f t="shared" ca="1" si="21"/>
        <v>517230</v>
      </c>
      <c r="Z96" s="155" t="str">
        <f t="shared" ca="1" si="24"/>
        <v>Não</v>
      </c>
      <c r="AA96" s="156">
        <f t="shared" ca="1" si="24"/>
        <v>0</v>
      </c>
      <c r="AB96" s="156">
        <f t="shared" ca="1" si="19"/>
        <v>0</v>
      </c>
    </row>
    <row r="97" spans="2:29" ht="30">
      <c r="B97" s="146">
        <v>424</v>
      </c>
      <c r="C97" s="206" t="s">
        <v>59</v>
      </c>
      <c r="D97" s="149" t="s">
        <v>65</v>
      </c>
      <c r="E97" s="149"/>
      <c r="F97" s="149"/>
      <c r="G97" s="201" t="str">
        <f t="shared" ca="1" si="18"/>
        <v>OSCN</v>
      </c>
      <c r="H97" s="149"/>
      <c r="I97" s="147" t="s">
        <v>66</v>
      </c>
      <c r="J97" s="147" t="s">
        <v>67</v>
      </c>
      <c r="K97" s="147" t="s">
        <v>14</v>
      </c>
      <c r="L97" s="280" t="str">
        <f t="shared" ca="1" si="25"/>
        <v>MMB MODULOS METALICOS DO BRASIL LTDA</v>
      </c>
      <c r="M97" s="283">
        <f t="shared" ca="1" si="25"/>
        <v>15371171000102</v>
      </c>
      <c r="N97" s="285" t="str">
        <f t="shared" ca="1" si="25"/>
        <v>27 3228-3199</v>
      </c>
      <c r="O97" s="216" t="str">
        <f t="shared" ca="1" si="25"/>
        <v>contato@grupommb.com.br</v>
      </c>
      <c r="P97" s="276" t="str">
        <f t="shared" ca="1" si="25"/>
        <v>Av Doutor Olivio Lira 353 Sala 1213-B Praia da Costa 29101-260 Espirito Santo Vila Velha ES BRASIL</v>
      </c>
      <c r="Q97" s="149" t="str">
        <f t="shared" ca="1" si="25"/>
        <v>Real</v>
      </c>
      <c r="R97" s="149">
        <f t="shared" ca="1" si="25"/>
        <v>822755.96707452205</v>
      </c>
      <c r="S97" s="149">
        <f t="shared" ca="1" si="25"/>
        <v>831671.25005474</v>
      </c>
      <c r="T97" s="149">
        <f t="shared" ca="1" si="25"/>
        <v>831671.25005474</v>
      </c>
      <c r="V97" s="157" t="str">
        <f t="shared" ca="1" si="23"/>
        <v>SIM</v>
      </c>
      <c r="W97" s="158">
        <f t="shared" ca="1" si="23"/>
        <v>3</v>
      </c>
      <c r="X97" s="155" t="str">
        <f t="shared" ca="1" si="23"/>
        <v>Real</v>
      </c>
      <c r="Y97" s="155">
        <f t="shared" ca="1" si="21"/>
        <v>500000</v>
      </c>
      <c r="Z97" s="155" t="str">
        <f t="shared" ca="1" si="24"/>
        <v>Não</v>
      </c>
      <c r="AA97" s="156">
        <f t="shared" ca="1" si="24"/>
        <v>0</v>
      </c>
      <c r="AB97" s="156">
        <f t="shared" ca="1" si="19"/>
        <v>0</v>
      </c>
    </row>
    <row r="98" spans="2:29">
      <c r="B98" s="146">
        <v>650</v>
      </c>
      <c r="C98" s="206" t="s">
        <v>59</v>
      </c>
      <c r="D98" s="149" t="s">
        <v>65</v>
      </c>
      <c r="E98" s="149"/>
      <c r="F98" s="149"/>
      <c r="G98" s="201" t="str">
        <f t="shared" ca="1" si="18"/>
        <v>OSCN</v>
      </c>
      <c r="H98" s="149"/>
      <c r="I98" s="147" t="s">
        <v>66</v>
      </c>
      <c r="J98" s="147" t="s">
        <v>67</v>
      </c>
      <c r="K98" s="147" t="s">
        <v>14</v>
      </c>
      <c r="L98" s="280" t="str">
        <f t="shared" ca="1" si="25"/>
        <v>VIFERRO FERRAMENTAS E FERRAGENS LTD</v>
      </c>
      <c r="M98" s="283">
        <f t="shared" ca="1" si="25"/>
        <v>28415370000109</v>
      </c>
      <c r="N98" s="285" t="str">
        <f t="shared" ca="1" si="25"/>
        <v>27 33248366</v>
      </c>
      <c r="O98" s="216" t="str">
        <f t="shared" ca="1" si="25"/>
        <v>contato@viferro.com.br</v>
      </c>
      <c r="P98" s="276" t="str">
        <f t="shared" ca="1" si="25"/>
        <v>Rua Barao do Amazonas 82 Centro 24030110 Rio de Janeiro Niteroi RJ BRASIL</v>
      </c>
      <c r="Q98" s="149" t="str">
        <f t="shared" ca="1" si="25"/>
        <v>Real</v>
      </c>
      <c r="R98" s="149">
        <f t="shared" ca="1" si="25"/>
        <v>739849.38236080098</v>
      </c>
      <c r="S98" s="149">
        <f t="shared" ca="1" si="25"/>
        <v>747866.29973417404</v>
      </c>
      <c r="T98" s="149">
        <f t="shared" ca="1" si="25"/>
        <v>747866.29973417404</v>
      </c>
      <c r="V98" s="157" t="str">
        <f t="shared" ca="1" si="23"/>
        <v>SIM</v>
      </c>
      <c r="W98" s="158">
        <f t="shared" ca="1" si="23"/>
        <v>3</v>
      </c>
      <c r="X98" s="155" t="str">
        <f t="shared" ca="1" si="23"/>
        <v>Real</v>
      </c>
      <c r="Y98" s="155">
        <f t="shared" ca="1" si="21"/>
        <v>449616.54</v>
      </c>
      <c r="Z98" s="155" t="str">
        <f t="shared" ca="1" si="24"/>
        <v>NÃO</v>
      </c>
      <c r="AA98" s="156">
        <f t="shared" ca="1" si="24"/>
        <v>0</v>
      </c>
      <c r="AB98" s="156">
        <f t="shared" ca="1" si="19"/>
        <v>0</v>
      </c>
    </row>
    <row r="99" spans="2:29">
      <c r="B99" s="146">
        <v>486</v>
      </c>
      <c r="C99" s="206" t="s">
        <v>59</v>
      </c>
      <c r="D99" s="149" t="s">
        <v>65</v>
      </c>
      <c r="E99" s="149"/>
      <c r="F99" s="149"/>
      <c r="G99" s="201" t="str">
        <f t="shared" ca="1" si="18"/>
        <v>OSCN</v>
      </c>
      <c r="H99" s="149"/>
      <c r="I99" s="147" t="s">
        <v>66</v>
      </c>
      <c r="J99" s="147" t="s">
        <v>67</v>
      </c>
      <c r="K99" s="147" t="s">
        <v>14</v>
      </c>
      <c r="L99" s="280" t="str">
        <f t="shared" ca="1" si="25"/>
        <v>PLANEFIBRA ARTEFATOS DE FIBRA LTDA</v>
      </c>
      <c r="M99" s="283">
        <f t="shared" ca="1" si="25"/>
        <v>9154984000130</v>
      </c>
      <c r="N99" s="285" t="str">
        <f t="shared" ca="1" si="25"/>
        <v>47 32034700</v>
      </c>
      <c r="O99" s="216" t="str">
        <f t="shared" ca="1" si="25"/>
        <v>nfe@planefibra.com.br</v>
      </c>
      <c r="P99" s="276" t="str">
        <f t="shared" ca="1" si="25"/>
        <v>Rua Otavio Carneiro 100 Sala 509 Icarai 24230191 Rio de Janeiro Niteroi RJ BRASIL</v>
      </c>
      <c r="Q99" s="149" t="str">
        <f t="shared" ca="1" si="25"/>
        <v>Real</v>
      </c>
      <c r="R99" s="149">
        <f t="shared" ca="1" si="25"/>
        <v>737068.99375590798</v>
      </c>
      <c r="S99" s="149">
        <f t="shared" ca="1" si="25"/>
        <v>745055.78317858803</v>
      </c>
      <c r="T99" s="149">
        <f t="shared" ca="1" si="25"/>
        <v>745055.78317858803</v>
      </c>
      <c r="V99" s="157" t="str">
        <f t="shared" ca="1" si="23"/>
        <v>SIM</v>
      </c>
      <c r="W99" s="158">
        <f t="shared" ca="1" si="23"/>
        <v>3</v>
      </c>
      <c r="X99" s="155" t="str">
        <f t="shared" ca="1" si="23"/>
        <v>Real</v>
      </c>
      <c r="Y99" s="155">
        <f t="shared" ca="1" si="21"/>
        <v>447926.86</v>
      </c>
      <c r="Z99" s="155" t="str">
        <f t="shared" ca="1" si="24"/>
        <v>Não</v>
      </c>
      <c r="AA99" s="156">
        <f t="shared" ca="1" si="24"/>
        <v>0</v>
      </c>
      <c r="AB99" s="156">
        <f t="shared" ca="1" si="19"/>
        <v>0</v>
      </c>
    </row>
    <row r="100" spans="2:29">
      <c r="B100" s="146">
        <v>443</v>
      </c>
      <c r="C100" s="206" t="s">
        <v>59</v>
      </c>
      <c r="D100" s="149" t="s">
        <v>65</v>
      </c>
      <c r="E100" s="149"/>
      <c r="F100" s="149"/>
      <c r="G100" s="201" t="str">
        <f t="shared" ca="1" si="18"/>
        <v>OSCN</v>
      </c>
      <c r="H100" s="149"/>
      <c r="I100" s="147" t="s">
        <v>66</v>
      </c>
      <c r="J100" s="147" t="s">
        <v>67</v>
      </c>
      <c r="K100" s="147" t="s">
        <v>14</v>
      </c>
      <c r="L100" s="280" t="str">
        <f t="shared" ca="1" si="25"/>
        <v>NATURALMENTE PROJETOS E CONSULTORIA</v>
      </c>
      <c r="M100" s="283">
        <f t="shared" ca="1" si="25"/>
        <v>11455356000136</v>
      </c>
      <c r="N100" s="285" t="str">
        <f t="shared" ca="1" si="25"/>
        <v>27 32252951</v>
      </c>
      <c r="O100" s="216" t="str">
        <f t="shared" ca="1" si="25"/>
        <v>liliam@naturalmente.arq.br</v>
      </c>
      <c r="P100" s="276" t="str">
        <f t="shared" ca="1" si="25"/>
        <v>Rua Nilo Peçanha 11 Sobreloja Centro 20020100 Rio de Janeiro Rio de Janeiro RJ BRASIL</v>
      </c>
      <c r="Q100" s="149" t="str">
        <f t="shared" ca="1" si="25"/>
        <v>Real</v>
      </c>
      <c r="R100" s="149">
        <f t="shared" ca="1" si="25"/>
        <v>728311.15140926396</v>
      </c>
      <c r="S100" s="149">
        <f t="shared" ca="1" si="25"/>
        <v>736203.04192395601</v>
      </c>
      <c r="T100" s="149">
        <f t="shared" ca="1" si="25"/>
        <v>736203.04192395601</v>
      </c>
      <c r="V100" s="157" t="str">
        <f t="shared" ca="1" si="23"/>
        <v>SIM</v>
      </c>
      <c r="W100" s="158">
        <f t="shared" ca="1" si="23"/>
        <v>3</v>
      </c>
      <c r="X100" s="155" t="str">
        <f t="shared" ca="1" si="23"/>
        <v>Real</v>
      </c>
      <c r="Y100" s="155">
        <f t="shared" ca="1" si="21"/>
        <v>442604.6</v>
      </c>
      <c r="Z100" s="155" t="str">
        <f t="shared" ca="1" si="24"/>
        <v>Não</v>
      </c>
      <c r="AA100" s="156">
        <f t="shared" ca="1" si="24"/>
        <v>0</v>
      </c>
      <c r="AB100" s="156">
        <f t="shared" ca="1" si="19"/>
        <v>0</v>
      </c>
    </row>
    <row r="101" spans="2:29">
      <c r="B101" s="146">
        <v>568</v>
      </c>
      <c r="C101" s="206" t="s">
        <v>59</v>
      </c>
      <c r="D101" s="149" t="s">
        <v>65</v>
      </c>
      <c r="E101" s="149"/>
      <c r="F101" s="149"/>
      <c r="G101" s="201" t="str">
        <f t="shared" ca="1" si="18"/>
        <v>OSCN</v>
      </c>
      <c r="H101" s="149"/>
      <c r="I101" s="147" t="s">
        <v>66</v>
      </c>
      <c r="J101" s="147" t="s">
        <v>67</v>
      </c>
      <c r="K101" s="147" t="s">
        <v>14</v>
      </c>
      <c r="L101" s="280" t="str">
        <f t="shared" ca="1" si="25"/>
        <v>SIMPRESS COMERCIO LOCACAO E SERVICO</v>
      </c>
      <c r="M101" s="283">
        <f t="shared" ca="1" si="25"/>
        <v>7432517000107</v>
      </c>
      <c r="N101" s="285" t="str">
        <f t="shared" ca="1" si="25"/>
        <v>11 32389400</v>
      </c>
      <c r="O101" s="216" t="str">
        <f t="shared" ca="1" si="25"/>
        <v>fiscal@simpress.com.br</v>
      </c>
      <c r="P101" s="276" t="str">
        <f t="shared" ca="1" si="25"/>
        <v>Al Asia 201 Conj 1o e 2o andar Tambore 6543312 São Paulo Santana de Parnaiba SP BRASIL</v>
      </c>
      <c r="Q101" s="149" t="str">
        <f t="shared" ca="1" si="25"/>
        <v>Real</v>
      </c>
      <c r="R101" s="149">
        <f t="shared" ca="1" si="25"/>
        <v>706256.42077634204</v>
      </c>
      <c r="S101" s="149">
        <f t="shared" ca="1" si="25"/>
        <v>713909.32892868901</v>
      </c>
      <c r="T101" s="149">
        <f t="shared" ca="1" si="25"/>
        <v>713909.32892868901</v>
      </c>
      <c r="V101" s="157" t="str">
        <f t="shared" ca="1" si="23"/>
        <v>SIM</v>
      </c>
      <c r="W101" s="158">
        <f t="shared" ca="1" si="23"/>
        <v>3</v>
      </c>
      <c r="X101" s="155" t="str">
        <f t="shared" ca="1" si="23"/>
        <v>Real</v>
      </c>
      <c r="Y101" s="155">
        <f t="shared" ca="1" si="21"/>
        <v>456661.13</v>
      </c>
      <c r="Z101" s="155" t="str">
        <f t="shared" ca="1" si="24"/>
        <v>Não</v>
      </c>
      <c r="AA101" s="156">
        <f t="shared" ca="1" si="24"/>
        <v>0</v>
      </c>
      <c r="AB101" s="156">
        <f t="shared" ca="1" si="19"/>
        <v>0</v>
      </c>
    </row>
    <row r="102" spans="2:29" ht="30">
      <c r="B102" s="146">
        <v>371</v>
      </c>
      <c r="C102" s="206" t="s">
        <v>59</v>
      </c>
      <c r="D102" s="149" t="s">
        <v>65</v>
      </c>
      <c r="E102" s="149"/>
      <c r="F102" s="149"/>
      <c r="G102" s="201" t="str">
        <f t="shared" ca="1" si="18"/>
        <v>OSCN</v>
      </c>
      <c r="H102" s="149"/>
      <c r="I102" s="147" t="s">
        <v>66</v>
      </c>
      <c r="J102" s="147" t="s">
        <v>67</v>
      </c>
      <c r="K102" s="147" t="s">
        <v>14</v>
      </c>
      <c r="L102" s="280" t="str">
        <f t="shared" ca="1" si="25"/>
        <v>LOCARTOP - ENGENHARIA E LOCACAO DE</v>
      </c>
      <c r="M102" s="283">
        <f t="shared" ca="1" si="25"/>
        <v>8405040000125</v>
      </c>
      <c r="N102" s="285" t="str">
        <f t="shared" ca="1" si="25"/>
        <v>22 27418556</v>
      </c>
      <c r="O102" s="216" t="str">
        <f t="shared" ca="1" si="25"/>
        <v>avenida.bh@terra.com.br</v>
      </c>
      <c r="P102" s="276" t="str">
        <f t="shared" ca="1" si="25"/>
        <v>Av Almirante Barroso 139 Salas 801,802 e 901 Centro 20032959 Rio de Janeiro Rio de Janeiro BRASIL</v>
      </c>
      <c r="Q102" s="149" t="str">
        <f t="shared" ca="1" si="25"/>
        <v>Real</v>
      </c>
      <c r="R102" s="149">
        <f t="shared" ca="1" si="25"/>
        <v>593523.71457733796</v>
      </c>
      <c r="S102" s="149">
        <f t="shared" ca="1" si="25"/>
        <v>599955.06492018804</v>
      </c>
      <c r="T102" s="149">
        <f t="shared" ca="1" si="25"/>
        <v>599955.06492018804</v>
      </c>
      <c r="V102" s="157" t="str">
        <f t="shared" ca="1" si="23"/>
        <v>SIM</v>
      </c>
      <c r="W102" s="158">
        <f t="shared" ca="1" si="23"/>
        <v>3</v>
      </c>
      <c r="X102" s="155" t="str">
        <f t="shared" ca="1" si="23"/>
        <v>Real</v>
      </c>
      <c r="Y102" s="155">
        <f t="shared" ca="1" si="21"/>
        <v>360692.44</v>
      </c>
      <c r="Z102" s="155" t="str">
        <f t="shared" ca="1" si="24"/>
        <v>Não</v>
      </c>
      <c r="AA102" s="156">
        <f t="shared" ca="1" si="24"/>
        <v>0</v>
      </c>
      <c r="AB102" s="156">
        <f t="shared" ca="1" si="19"/>
        <v>0</v>
      </c>
    </row>
    <row r="103" spans="2:29" ht="30">
      <c r="B103" s="146">
        <v>407</v>
      </c>
      <c r="C103" s="206" t="s">
        <v>59</v>
      </c>
      <c r="D103" s="149" t="s">
        <v>65</v>
      </c>
      <c r="E103" s="149"/>
      <c r="F103" s="149"/>
      <c r="G103" s="201" t="str">
        <f t="shared" ca="1" si="18"/>
        <v>OSBR</v>
      </c>
      <c r="H103" s="149"/>
      <c r="I103" s="147" t="s">
        <v>66</v>
      </c>
      <c r="J103" s="147" t="s">
        <v>67</v>
      </c>
      <c r="K103" s="147" t="s">
        <v>14</v>
      </c>
      <c r="L103" s="280" t="str">
        <f t="shared" ref="L103:T112" ca="1" si="26">INDEX(INDIRECT($I103&amp;"!$1:$1048576"),MATCH($B103,INDIRECT($I103&amp;"!$A:$A"),),MATCH(L$2,INDIRECT($I103&amp;"!$1:$1"),))</f>
        <v>MEGAWORK CONSULTORIA E SISTEMAS LTDA</v>
      </c>
      <c r="M103" s="283" t="str">
        <f t="shared" ca="1" si="26"/>
        <v>04.351.954/0001-08</v>
      </c>
      <c r="N103" s="285" t="str">
        <f t="shared" ca="1" si="26"/>
        <v>27 3022-7950</v>
      </c>
      <c r="O103" s="216" t="str">
        <f t="shared" ca="1" si="26"/>
        <v>contabilidade@megawork.com</v>
      </c>
      <c r="P103" s="276" t="str">
        <f t="shared" ca="1" si="26"/>
        <v>Av Nossa Senhora dos Navegantes 955 Sala 1106 Enseada do Sua 29050-256 Espirito Santo Vitoria ES BRASIL</v>
      </c>
      <c r="Q103" s="149" t="str">
        <f t="shared" ca="1" si="26"/>
        <v>Real</v>
      </c>
      <c r="R103" s="149">
        <f t="shared" ca="1" si="26"/>
        <v>577252.826</v>
      </c>
      <c r="S103" s="149">
        <f t="shared" ca="1" si="26"/>
        <v>583507.86774540599</v>
      </c>
      <c r="T103" s="149">
        <f t="shared" ca="1" si="26"/>
        <v>583507.86774540599</v>
      </c>
      <c r="V103" s="157" t="str">
        <f t="shared" ca="1" si="23"/>
        <v>SIM</v>
      </c>
      <c r="W103" s="158">
        <f t="shared" ca="1" si="23"/>
        <v>3</v>
      </c>
      <c r="X103" s="155" t="str">
        <f t="shared" ca="1" si="23"/>
        <v>Real</v>
      </c>
      <c r="Y103" s="155">
        <f t="shared" ca="1" si="21"/>
        <v>350804.4</v>
      </c>
      <c r="Z103" s="155" t="str">
        <f t="shared" ca="1" si="24"/>
        <v>Não</v>
      </c>
      <c r="AA103" s="156">
        <f t="shared" ca="1" si="24"/>
        <v>0</v>
      </c>
      <c r="AB103" s="156">
        <f t="shared" ca="1" si="19"/>
        <v>0</v>
      </c>
    </row>
    <row r="104" spans="2:29">
      <c r="B104" s="146">
        <v>562</v>
      </c>
      <c r="C104" s="206" t="s">
        <v>59</v>
      </c>
      <c r="D104" s="149" t="s">
        <v>65</v>
      </c>
      <c r="E104" s="149"/>
      <c r="F104" s="149"/>
      <c r="G104" s="201" t="str">
        <f t="shared" ca="1" si="18"/>
        <v>OSCN</v>
      </c>
      <c r="H104" s="149"/>
      <c r="I104" s="147" t="s">
        <v>66</v>
      </c>
      <c r="J104" s="147" t="s">
        <v>67</v>
      </c>
      <c r="K104" s="147" t="s">
        <v>14</v>
      </c>
      <c r="L104" s="280" t="str">
        <f t="shared" ca="1" si="26"/>
        <v>SERVICO NACIONAL DE APRENDIZAGEM IN</v>
      </c>
      <c r="M104" s="283">
        <f t="shared" ca="1" si="26"/>
        <v>3848688000152</v>
      </c>
      <c r="N104" s="285" t="str">
        <f t="shared" ca="1" si="26"/>
        <v>21 25634365</v>
      </c>
      <c r="O104" s="216" t="str">
        <f t="shared" ca="1" si="26"/>
        <v>algoncalves@firjan.com.br</v>
      </c>
      <c r="P104" s="276" t="str">
        <f t="shared" ca="1" si="26"/>
        <v>Rua Taiwan 120 Jardim Santa 12248193 São Paulo São José dos Campos SP BRASIL</v>
      </c>
      <c r="Q104" s="149" t="str">
        <f t="shared" ca="1" si="26"/>
        <v>Real</v>
      </c>
      <c r="R104" s="149">
        <f t="shared" ca="1" si="26"/>
        <v>535170.89947093197</v>
      </c>
      <c r="S104" s="149">
        <f t="shared" ca="1" si="26"/>
        <v>540969.94584980595</v>
      </c>
      <c r="T104" s="149">
        <f t="shared" ca="1" si="26"/>
        <v>540969.94584980595</v>
      </c>
      <c r="V104" s="157" t="str">
        <f t="shared" ca="1" si="23"/>
        <v>SIM</v>
      </c>
      <c r="W104" s="158">
        <f t="shared" ca="1" si="23"/>
        <v>3</v>
      </c>
      <c r="X104" s="155" t="str">
        <f t="shared" ca="1" si="23"/>
        <v>Real</v>
      </c>
      <c r="Y104" s="155">
        <f t="shared" ca="1" si="21"/>
        <v>325230.64</v>
      </c>
      <c r="Z104" s="155" t="str">
        <f t="shared" ca="1" si="24"/>
        <v>Não</v>
      </c>
      <c r="AA104" s="156">
        <f t="shared" ca="1" si="24"/>
        <v>0</v>
      </c>
      <c r="AB104" s="156">
        <f t="shared" ca="1" si="19"/>
        <v>0</v>
      </c>
    </row>
    <row r="105" spans="2:29" ht="30">
      <c r="B105" s="146">
        <v>205</v>
      </c>
      <c r="C105" s="206" t="s">
        <v>59</v>
      </c>
      <c r="D105" s="149" t="s">
        <v>65</v>
      </c>
      <c r="E105" s="149"/>
      <c r="F105" s="149"/>
      <c r="G105" s="201" t="str">
        <f t="shared" ca="1" si="18"/>
        <v>OSBR</v>
      </c>
      <c r="H105" s="149"/>
      <c r="I105" s="147" t="s">
        <v>66</v>
      </c>
      <c r="J105" s="147" t="s">
        <v>67</v>
      </c>
      <c r="K105" s="147" t="s">
        <v>14</v>
      </c>
      <c r="L105" s="280" t="str">
        <f t="shared" ca="1" si="26"/>
        <v>ENGINEERING DO BRASIL SA</v>
      </c>
      <c r="M105" s="283">
        <f t="shared" ca="1" si="26"/>
        <v>9433094000167</v>
      </c>
      <c r="N105" s="285" t="str">
        <f t="shared" ca="1" si="26"/>
        <v>31 36295300</v>
      </c>
      <c r="O105" s="216" t="str">
        <f t="shared" ca="1" si="26"/>
        <v>engdb_administrativo@engdb.com.br</v>
      </c>
      <c r="P105" s="276" t="str">
        <f t="shared" ca="1" si="26"/>
        <v>Av Engenheiro Luis Carlos Berrini 1253 3o andar Cidade Moncoes 04571-010 São Paulo Sao Paulo BRASIL</v>
      </c>
      <c r="Q105" s="149" t="str">
        <f t="shared" ca="1" si="26"/>
        <v>Real</v>
      </c>
      <c r="R105" s="149">
        <f t="shared" ca="1" si="26"/>
        <v>526247.33700000006</v>
      </c>
      <c r="S105" s="149">
        <f t="shared" ca="1" si="26"/>
        <v>531949.68937198701</v>
      </c>
      <c r="T105" s="149">
        <f t="shared" ca="1" si="26"/>
        <v>531949.68937198701</v>
      </c>
      <c r="V105" s="157" t="str">
        <f t="shared" ref="V105:X124" ca="1" si="27">INDEX(INDIRECT($I105&amp;"!$1:$1048576"),MATCH($B105,INDIRECT($I105&amp;"!$A:$A"),),MATCH(V$2,INDIRECT($I105&amp;"!$1:$1"),))</f>
        <v>SIM</v>
      </c>
      <c r="W105" s="158">
        <f t="shared" ca="1" si="27"/>
        <v>3</v>
      </c>
      <c r="X105" s="155" t="str">
        <f t="shared" ca="1" si="27"/>
        <v>Real</v>
      </c>
      <c r="Y105" s="155">
        <f t="shared" ca="1" si="21"/>
        <v>319807.67</v>
      </c>
      <c r="Z105" s="155" t="str">
        <f t="shared" ref="Z105:AA124" ca="1" si="28">INDEX(INDIRECT($I105&amp;"!$1:$1048576"),MATCH($B105,INDIRECT($I105&amp;"!$A:$A"),),MATCH(Z$2,INDIRECT($I105&amp;"!$1:$1"),))</f>
        <v>Não</v>
      </c>
      <c r="AA105" s="156">
        <f t="shared" ca="1" si="28"/>
        <v>0</v>
      </c>
      <c r="AB105" s="156">
        <f t="shared" ca="1" si="19"/>
        <v>0</v>
      </c>
    </row>
    <row r="106" spans="2:29">
      <c r="B106" s="146">
        <v>87</v>
      </c>
      <c r="C106" s="206" t="s">
        <v>59</v>
      </c>
      <c r="D106" s="149" t="s">
        <v>65</v>
      </c>
      <c r="E106" s="149"/>
      <c r="F106" s="149"/>
      <c r="G106" s="201" t="str">
        <f t="shared" ca="1" si="18"/>
        <v>OSCN</v>
      </c>
      <c r="H106" s="149"/>
      <c r="I106" s="147" t="s">
        <v>66</v>
      </c>
      <c r="J106" s="147" t="s">
        <v>67</v>
      </c>
      <c r="K106" s="147" t="s">
        <v>14</v>
      </c>
      <c r="L106" s="280" t="str">
        <f t="shared" ca="1" si="26"/>
        <v>BENAFER S/A/ COMÉRCIO E INDÚSTRIA</v>
      </c>
      <c r="M106" s="283">
        <f t="shared" ca="1" si="26"/>
        <v>33049412000175</v>
      </c>
      <c r="N106" s="285" t="str">
        <f t="shared" ca="1" si="26"/>
        <v>21 30343830</v>
      </c>
      <c r="O106" s="216" t="str">
        <f t="shared" ca="1" si="26"/>
        <v>lsergio@benafer.com.br</v>
      </c>
      <c r="P106" s="276" t="str">
        <f t="shared" ca="1" si="26"/>
        <v>Rua Jose Vicente 84 Loja e Sub Grajau 20540330 Rio de Janeiro Rio de Janeiro BRASIL</v>
      </c>
      <c r="Q106" s="149" t="str">
        <f t="shared" ca="1" si="26"/>
        <v>Real</v>
      </c>
      <c r="R106" s="149">
        <f t="shared" ca="1" si="26"/>
        <v>495140.21800162003</v>
      </c>
      <c r="S106" s="149">
        <f t="shared" ca="1" si="26"/>
        <v>500505.496814568</v>
      </c>
      <c r="T106" s="149">
        <f t="shared" ca="1" si="26"/>
        <v>500505.496814568</v>
      </c>
      <c r="V106" s="157" t="str">
        <f t="shared" ca="1" si="27"/>
        <v>SIM</v>
      </c>
      <c r="W106" s="158">
        <f t="shared" ca="1" si="27"/>
        <v>3</v>
      </c>
      <c r="X106" s="155" t="str">
        <f t="shared" ca="1" si="27"/>
        <v>Real</v>
      </c>
      <c r="Y106" s="155">
        <f t="shared" ca="1" si="21"/>
        <v>300903.45</v>
      </c>
      <c r="Z106" s="155" t="str">
        <f t="shared" ca="1" si="28"/>
        <v>Não</v>
      </c>
      <c r="AA106" s="156">
        <f t="shared" ca="1" si="28"/>
        <v>0</v>
      </c>
      <c r="AB106" s="156">
        <f t="shared" ca="1" si="19"/>
        <v>0</v>
      </c>
    </row>
    <row r="107" spans="2:29">
      <c r="B107" s="146">
        <v>351</v>
      </c>
      <c r="C107" s="206" t="s">
        <v>59</v>
      </c>
      <c r="D107" s="149" t="s">
        <v>65</v>
      </c>
      <c r="E107" s="149"/>
      <c r="F107" s="149"/>
      <c r="G107" s="201" t="str">
        <f t="shared" ca="1" si="18"/>
        <v>OSCN</v>
      </c>
      <c r="H107" s="149"/>
      <c r="I107" s="147" t="s">
        <v>66</v>
      </c>
      <c r="J107" s="147" t="s">
        <v>67</v>
      </c>
      <c r="K107" s="147" t="s">
        <v>14</v>
      </c>
      <c r="L107" s="280" t="str">
        <f t="shared" ca="1" si="26"/>
        <v>LA FALCAO BAUER CENTRO TECNOLOGICO</v>
      </c>
      <c r="M107" s="283" t="str">
        <f t="shared" ca="1" si="26"/>
        <v>53.020.152/0001-12</v>
      </c>
      <c r="N107" s="285" t="str">
        <f t="shared" ca="1" si="26"/>
        <v>11 3611-0833</v>
      </c>
      <c r="O107" s="216" t="str">
        <f t="shared" ca="1" si="26"/>
        <v>nfe@falcaobauer.com.br</v>
      </c>
      <c r="P107" s="276" t="str">
        <f t="shared" ca="1" si="26"/>
        <v>Rua Aquinos 111 Agua Branca 05036-070 São Paulo São Paulo SP BRASIL</v>
      </c>
      <c r="Q107" s="149" t="str">
        <f t="shared" ca="1" si="26"/>
        <v>Real</v>
      </c>
      <c r="R107" s="149">
        <f t="shared" ca="1" si="26"/>
        <v>486301.81139068003</v>
      </c>
      <c r="S107" s="149">
        <f t="shared" ca="1" si="26"/>
        <v>491571.31831112999</v>
      </c>
      <c r="T107" s="149">
        <f t="shared" ca="1" si="26"/>
        <v>491571.31831112999</v>
      </c>
      <c r="V107" s="157" t="str">
        <f t="shared" ca="1" si="27"/>
        <v>SIM</v>
      </c>
      <c r="W107" s="158">
        <f t="shared" ca="1" si="27"/>
        <v>3</v>
      </c>
      <c r="X107" s="155" t="str">
        <f t="shared" ca="1" si="27"/>
        <v>Real</v>
      </c>
      <c r="Y107" s="155">
        <f t="shared" ca="1" si="21"/>
        <v>347488.7</v>
      </c>
      <c r="Z107" s="155" t="str">
        <f t="shared" ca="1" si="28"/>
        <v>Não</v>
      </c>
      <c r="AA107" s="156">
        <f t="shared" ca="1" si="28"/>
        <v>0</v>
      </c>
      <c r="AB107" s="156">
        <f t="shared" ca="1" si="19"/>
        <v>0</v>
      </c>
    </row>
    <row r="108" spans="2:29">
      <c r="B108" s="146">
        <v>218</v>
      </c>
      <c r="C108" s="206" t="s">
        <v>59</v>
      </c>
      <c r="D108" s="149" t="s">
        <v>65</v>
      </c>
      <c r="E108" s="149"/>
      <c r="F108" s="149"/>
      <c r="G108" s="201" t="str">
        <f t="shared" ca="1" si="18"/>
        <v>OSCN</v>
      </c>
      <c r="H108" s="149"/>
      <c r="I108" s="147" t="s">
        <v>66</v>
      </c>
      <c r="J108" s="147" t="s">
        <v>67</v>
      </c>
      <c r="K108" s="147" t="s">
        <v>14</v>
      </c>
      <c r="L108" s="280" t="str">
        <f t="shared" ca="1" si="26"/>
        <v>EUROBRAS CONST MET MODULADAS LTDA</v>
      </c>
      <c r="M108" s="283">
        <f t="shared" ca="1" si="26"/>
        <v>44721769001570</v>
      </c>
      <c r="N108" s="285" t="str">
        <f t="shared" ca="1" si="26"/>
        <v>21 22064900</v>
      </c>
      <c r="O108" s="216" t="str">
        <f t="shared" ca="1" si="26"/>
        <v>comercial@eurobras.com.br</v>
      </c>
      <c r="P108" s="276" t="str">
        <f t="shared" ca="1" si="26"/>
        <v>Estrada Do Encanamento 688 Loja B Cosmos 23068225 Rio de Janeiro Rio de Janeiro BRASIL</v>
      </c>
      <c r="Q108" s="149" t="str">
        <f t="shared" ca="1" si="26"/>
        <v>Real</v>
      </c>
      <c r="R108" s="149">
        <f t="shared" ca="1" si="26"/>
        <v>449397.53677577502</v>
      </c>
      <c r="S108" s="149">
        <f t="shared" ca="1" si="26"/>
        <v>454267.15349239903</v>
      </c>
      <c r="T108" s="149">
        <f t="shared" ca="1" si="26"/>
        <v>454267.15349239903</v>
      </c>
      <c r="V108" s="157" t="str">
        <f t="shared" ca="1" si="27"/>
        <v>SIM</v>
      </c>
      <c r="W108" s="158">
        <f t="shared" ca="1" si="27"/>
        <v>3</v>
      </c>
      <c r="X108" s="155" t="str">
        <f t="shared" ca="1" si="27"/>
        <v>Real</v>
      </c>
      <c r="Y108" s="155">
        <f t="shared" ca="1" si="21"/>
        <v>273105</v>
      </c>
      <c r="Z108" s="155" t="str">
        <f t="shared" ca="1" si="28"/>
        <v>Não</v>
      </c>
      <c r="AA108" s="156">
        <f t="shared" ca="1" si="28"/>
        <v>0</v>
      </c>
      <c r="AB108" s="156">
        <f t="shared" ca="1" si="19"/>
        <v>0</v>
      </c>
    </row>
    <row r="109" spans="2:29" ht="30">
      <c r="B109" s="146">
        <v>190</v>
      </c>
      <c r="C109" s="206" t="s">
        <v>59</v>
      </c>
      <c r="D109" s="149" t="s">
        <v>65</v>
      </c>
      <c r="E109" s="149"/>
      <c r="F109" s="149" t="s">
        <v>20</v>
      </c>
      <c r="G109" s="201" t="str">
        <f t="shared" ca="1" si="18"/>
        <v>OSCN</v>
      </c>
      <c r="H109" s="149"/>
      <c r="I109" s="147" t="s">
        <v>66</v>
      </c>
      <c r="J109" s="147" t="s">
        <v>67</v>
      </c>
      <c r="K109" s="147" t="s">
        <v>14</v>
      </c>
      <c r="L109" s="280" t="str">
        <f t="shared" ca="1" si="26"/>
        <v>ECOLOGUS ENGENHARIA CONSULTIVA LTDA</v>
      </c>
      <c r="M109" s="283">
        <f t="shared" ca="1" si="26"/>
        <v>75032000156</v>
      </c>
      <c r="N109" s="285" t="str">
        <f t="shared" ca="1" si="26"/>
        <v>21 35538250</v>
      </c>
      <c r="O109" s="216" t="str">
        <f t="shared" ca="1" si="26"/>
        <v>não encontrado</v>
      </c>
      <c r="P109" s="276" t="str">
        <f t="shared" ca="1" si="26"/>
        <v>Rod Indio Tibirica 3005 Galpão 1 Centro de Ouro Fino Paulista 9442000 São Paulo Ribeirão Pires BRASIL</v>
      </c>
      <c r="Q109" s="149" t="str">
        <f t="shared" ca="1" si="26"/>
        <v>Real</v>
      </c>
      <c r="R109" s="149">
        <f t="shared" ca="1" si="26"/>
        <v>447512.99777807097</v>
      </c>
      <c r="S109" s="149">
        <f t="shared" ca="1" si="26"/>
        <v>452362.19386072399</v>
      </c>
      <c r="T109" s="149">
        <f t="shared" ca="1" si="26"/>
        <v>452362.19386072399</v>
      </c>
      <c r="V109" s="157" t="str">
        <f t="shared" ca="1" si="27"/>
        <v>SIM</v>
      </c>
      <c r="W109" s="158">
        <f t="shared" ca="1" si="27"/>
        <v>3</v>
      </c>
      <c r="X109" s="155" t="str">
        <f t="shared" ca="1" si="27"/>
        <v>Real</v>
      </c>
      <c r="Y109" s="155">
        <f t="shared" ca="1" si="21"/>
        <v>271959.74</v>
      </c>
      <c r="Z109" s="155" t="str">
        <f t="shared" ca="1" si="28"/>
        <v>Não</v>
      </c>
      <c r="AA109" s="156">
        <f t="shared" ca="1" si="28"/>
        <v>0</v>
      </c>
      <c r="AB109" s="156">
        <f t="shared" ca="1" si="19"/>
        <v>0</v>
      </c>
      <c r="AC109" s="63" t="s">
        <v>58</v>
      </c>
    </row>
    <row r="110" spans="2:29" ht="30">
      <c r="B110" s="146">
        <v>336</v>
      </c>
      <c r="C110" s="206" t="s">
        <v>59</v>
      </c>
      <c r="D110" s="149" t="s">
        <v>65</v>
      </c>
      <c r="E110" s="149"/>
      <c r="F110" s="149"/>
      <c r="G110" s="201" t="str">
        <f t="shared" ca="1" si="18"/>
        <v>OSCN</v>
      </c>
      <c r="H110" s="149"/>
      <c r="I110" s="147" t="s">
        <v>66</v>
      </c>
      <c r="J110" s="147" t="s">
        <v>67</v>
      </c>
      <c r="K110" s="147" t="s">
        <v>14</v>
      </c>
      <c r="L110" s="280" t="str">
        <f t="shared" ca="1" si="26"/>
        <v>JWM TRANSPORTES LTDA.</v>
      </c>
      <c r="M110" s="283">
        <f t="shared" ca="1" si="26"/>
        <v>909998000141</v>
      </c>
      <c r="N110" s="285" t="str">
        <f t="shared" ca="1" si="26"/>
        <v>11 33821550</v>
      </c>
      <c r="O110" s="216" t="str">
        <f t="shared" ca="1" si="26"/>
        <v>jwm@jwmtransportes.com.br</v>
      </c>
      <c r="P110" s="276" t="str">
        <f t="shared" ca="1" si="26"/>
        <v>Av Coronel Phidias Tavora 400 C/7 190 M2 de Telheiros Pavuna 21535510 Rio de Janeiro Rio de Janeiro BRASIL</v>
      </c>
      <c r="Q110" s="149" t="str">
        <f t="shared" ca="1" si="26"/>
        <v>Real</v>
      </c>
      <c r="R110" s="149">
        <f t="shared" ca="1" si="26"/>
        <v>436951.213608258</v>
      </c>
      <c r="S110" s="149">
        <f t="shared" ca="1" si="26"/>
        <v>441685.96349007101</v>
      </c>
      <c r="T110" s="149">
        <f t="shared" ca="1" si="26"/>
        <v>441685.96349007101</v>
      </c>
      <c r="V110" s="157" t="str">
        <f t="shared" ca="1" si="27"/>
        <v>SIM</v>
      </c>
      <c r="W110" s="158">
        <f t="shared" ca="1" si="27"/>
        <v>3</v>
      </c>
      <c r="X110" s="155" t="str">
        <f t="shared" ca="1" si="27"/>
        <v>Real</v>
      </c>
      <c r="Y110" s="155">
        <f t="shared" ref="Y110:Y141" ca="1" si="29">INDEX(INDIRECT($I110&amp;"!$1:$1048576"),MATCH($B110,INDIRECT($I110&amp;"!$A:$A"),),MATCH(Y$2,INDIRECT($I110&amp;"!$1:$1"),))</f>
        <v>265541.2</v>
      </c>
      <c r="Z110" s="155" t="str">
        <f t="shared" ca="1" si="28"/>
        <v>Não</v>
      </c>
      <c r="AA110" s="156">
        <f t="shared" ca="1" si="28"/>
        <v>0</v>
      </c>
      <c r="AB110" s="156">
        <f t="shared" ca="1" si="19"/>
        <v>0</v>
      </c>
    </row>
    <row r="111" spans="2:29">
      <c r="B111" s="146">
        <v>707</v>
      </c>
      <c r="C111" s="206" t="s">
        <v>59</v>
      </c>
      <c r="D111" s="149" t="s">
        <v>69</v>
      </c>
      <c r="E111" s="149"/>
      <c r="F111" s="149"/>
      <c r="G111" s="201" t="str">
        <f t="shared" ca="1" si="18"/>
        <v>OSBR</v>
      </c>
      <c r="H111" s="149"/>
      <c r="I111" s="147" t="s">
        <v>70</v>
      </c>
      <c r="J111" s="147" t="s">
        <v>71</v>
      </c>
      <c r="K111" s="147" t="s">
        <v>16</v>
      </c>
      <c r="L111" s="280" t="str">
        <f t="shared" ca="1" si="26"/>
        <v>Instituto EBX</v>
      </c>
      <c r="M111" s="283" t="str">
        <f t="shared" ca="1" si="26"/>
        <v>10.972.902/0001-43</v>
      </c>
      <c r="N111" s="285" t="str">
        <f t="shared" ca="1" si="26"/>
        <v>21 2555-5642</v>
      </c>
      <c r="O111" s="216" t="str">
        <f t="shared" ca="1" si="26"/>
        <v>eike.batista@ebx.com.br</v>
      </c>
      <c r="P111" s="276" t="str">
        <f t="shared" ca="1" si="26"/>
        <v>Praia do Flamengo 154 10º andar Flamengo 22210-030 Rio de Janeiro Rio de Janeiro RJ</v>
      </c>
      <c r="Q111" s="149" t="str">
        <f t="shared" ca="1" si="26"/>
        <v>Real</v>
      </c>
      <c r="R111" s="149">
        <f t="shared" ca="1" si="26"/>
        <v>437866</v>
      </c>
      <c r="S111" s="149">
        <f t="shared" ca="1" si="26"/>
        <v>437866</v>
      </c>
      <c r="T111" s="149">
        <f t="shared" ca="1" si="26"/>
        <v>437866</v>
      </c>
      <c r="V111" s="157">
        <f t="shared" ca="1" si="27"/>
        <v>0</v>
      </c>
      <c r="W111" s="158">
        <f t="shared" ca="1" si="27"/>
        <v>0</v>
      </c>
      <c r="X111" s="155" t="str">
        <f t="shared" ca="1" si="27"/>
        <v>Real</v>
      </c>
      <c r="Y111" s="155">
        <f t="shared" ca="1" si="29"/>
        <v>0</v>
      </c>
      <c r="Z111" s="155">
        <f t="shared" ca="1" si="28"/>
        <v>0</v>
      </c>
      <c r="AA111" s="156">
        <f t="shared" ca="1" si="28"/>
        <v>0</v>
      </c>
      <c r="AB111" s="156">
        <f t="shared" ca="1" si="19"/>
        <v>0</v>
      </c>
    </row>
    <row r="112" spans="2:29" ht="30">
      <c r="B112" s="146">
        <v>162</v>
      </c>
      <c r="C112" s="206" t="s">
        <v>59</v>
      </c>
      <c r="D112" s="149" t="s">
        <v>65</v>
      </c>
      <c r="E112" s="149"/>
      <c r="F112" s="149"/>
      <c r="G112" s="201" t="str">
        <f t="shared" ca="1" si="18"/>
        <v>OSCN</v>
      </c>
      <c r="H112" s="149"/>
      <c r="I112" s="147" t="s">
        <v>66</v>
      </c>
      <c r="J112" s="147" t="s">
        <v>67</v>
      </c>
      <c r="K112" s="147" t="s">
        <v>14</v>
      </c>
      <c r="L112" s="280" t="str">
        <f t="shared" ca="1" si="26"/>
        <v>CUSHMAN E WAKEFIELD SERVICOS GERAIS</v>
      </c>
      <c r="M112" s="283" t="str">
        <f t="shared" ca="1" si="26"/>
        <v>05.752.618/0001-21</v>
      </c>
      <c r="N112" s="285" t="str">
        <f t="shared" ca="1" si="26"/>
        <v>11 3513-6129</v>
      </c>
      <c r="O112" s="216" t="str">
        <f t="shared" ca="1" si="26"/>
        <v>tributario@cushwake.com</v>
      </c>
      <c r="P112" s="276" t="str">
        <f t="shared" ca="1" si="26"/>
        <v>Av Marcos Penteado de Ulhoa Rodrigues 939 Andar 8 Torre 1 Tambore 06460-040 São Paulo Barueri SP BRASIL</v>
      </c>
      <c r="Q112" s="149" t="str">
        <f t="shared" ca="1" si="26"/>
        <v>Real</v>
      </c>
      <c r="R112" s="149">
        <f t="shared" ca="1" si="26"/>
        <v>415934.94910185802</v>
      </c>
      <c r="S112" s="149">
        <f t="shared" ca="1" si="26"/>
        <v>420441.969313198</v>
      </c>
      <c r="T112" s="149">
        <f t="shared" ca="1" si="26"/>
        <v>420441.969313198</v>
      </c>
      <c r="V112" s="157" t="str">
        <f t="shared" ca="1" si="27"/>
        <v>SIM</v>
      </c>
      <c r="W112" s="158">
        <f t="shared" ca="1" si="27"/>
        <v>3</v>
      </c>
      <c r="X112" s="155" t="str">
        <f t="shared" ca="1" si="27"/>
        <v>Real</v>
      </c>
      <c r="Y112" s="155">
        <f t="shared" ca="1" si="29"/>
        <v>252769.33</v>
      </c>
      <c r="Z112" s="155" t="str">
        <f t="shared" ca="1" si="28"/>
        <v>Não</v>
      </c>
      <c r="AA112" s="156">
        <f t="shared" ca="1" si="28"/>
        <v>0</v>
      </c>
      <c r="AB112" s="156">
        <f t="shared" ca="1" si="19"/>
        <v>0</v>
      </c>
    </row>
    <row r="113" spans="2:29">
      <c r="B113" s="146">
        <v>241</v>
      </c>
      <c r="C113" s="206" t="s">
        <v>59</v>
      </c>
      <c r="D113" s="149" t="s">
        <v>65</v>
      </c>
      <c r="E113" s="149"/>
      <c r="F113" s="149"/>
      <c r="G113" s="201" t="str">
        <f t="shared" ca="1" si="18"/>
        <v>OSCN</v>
      </c>
      <c r="H113" s="149"/>
      <c r="I113" s="147" t="s">
        <v>66</v>
      </c>
      <c r="J113" s="147" t="s">
        <v>67</v>
      </c>
      <c r="K113" s="147" t="s">
        <v>14</v>
      </c>
      <c r="L113" s="280" t="str">
        <f t="shared" ref="L113:T122" ca="1" si="30">INDEX(INDIRECT($I113&amp;"!$1:$1048576"),MATCH($B113,INDIRECT($I113&amp;"!$A:$A"),),MATCH(L$2,INDIRECT($I113&amp;"!$1:$1"),))</f>
        <v>FIXOPAR COMERCIO DE PARAFUSOS E FER</v>
      </c>
      <c r="M113" s="283">
        <f t="shared" ca="1" si="30"/>
        <v>44393825000199</v>
      </c>
      <c r="N113" s="285" t="str">
        <f t="shared" ca="1" si="30"/>
        <v>00 11 2842-2700</v>
      </c>
      <c r="O113" s="216" t="str">
        <f t="shared" ca="1" si="30"/>
        <v>vendas@fixopar.com.br</v>
      </c>
      <c r="P113" s="276" t="str">
        <f t="shared" ca="1" si="30"/>
        <v>Av Feliciano S Cunha 2241 Distrito Industrial 15035000 São Paulo São José do Rio Preto BRASIL</v>
      </c>
      <c r="Q113" s="149" t="str">
        <f t="shared" ca="1" si="30"/>
        <v>Real</v>
      </c>
      <c r="R113" s="149">
        <f t="shared" ca="1" si="30"/>
        <v>403254.33794515702</v>
      </c>
      <c r="S113" s="149">
        <f t="shared" ca="1" si="30"/>
        <v>407623.95260570402</v>
      </c>
      <c r="T113" s="149">
        <f t="shared" ca="1" si="30"/>
        <v>407623.95260570402</v>
      </c>
      <c r="V113" s="157" t="str">
        <f t="shared" ca="1" si="27"/>
        <v>SIM</v>
      </c>
      <c r="W113" s="158">
        <f t="shared" ca="1" si="27"/>
        <v>3</v>
      </c>
      <c r="X113" s="155" t="str">
        <f t="shared" ca="1" si="27"/>
        <v>Real</v>
      </c>
      <c r="Y113" s="155">
        <f t="shared" ca="1" si="29"/>
        <v>245063.15</v>
      </c>
      <c r="Z113" s="155" t="str">
        <f t="shared" ca="1" si="28"/>
        <v>Não</v>
      </c>
      <c r="AA113" s="156">
        <f t="shared" ca="1" si="28"/>
        <v>0</v>
      </c>
      <c r="AB113" s="156">
        <f t="shared" ca="1" si="19"/>
        <v>0</v>
      </c>
    </row>
    <row r="114" spans="2:29">
      <c r="B114" s="146">
        <v>454</v>
      </c>
      <c r="C114" s="206" t="s">
        <v>59</v>
      </c>
      <c r="D114" s="149" t="s">
        <v>65</v>
      </c>
      <c r="E114" s="149"/>
      <c r="F114" s="149"/>
      <c r="G114" s="201" t="str">
        <f t="shared" ca="1" si="18"/>
        <v>OSCN</v>
      </c>
      <c r="H114" s="149"/>
      <c r="I114" s="147" t="s">
        <v>66</v>
      </c>
      <c r="J114" s="147" t="s">
        <v>67</v>
      </c>
      <c r="K114" s="147" t="s">
        <v>14</v>
      </c>
      <c r="L114" s="280" t="str">
        <f t="shared" ca="1" si="30"/>
        <v>NOVO HORIZONTE JACAREPAGUA IMPORTAC</v>
      </c>
      <c r="M114" s="283">
        <f t="shared" ca="1" si="30"/>
        <v>185997000100</v>
      </c>
      <c r="N114" s="285" t="str">
        <f t="shared" ca="1" si="30"/>
        <v>21 30944400</v>
      </c>
      <c r="O114" s="216" t="str">
        <f t="shared" ca="1" si="30"/>
        <v>contabilidade@nhjdobrasil.com.br</v>
      </c>
      <c r="P114" s="276" t="str">
        <f t="shared" ca="1" si="30"/>
        <v>Av Brasil 4880 R Onze Mare 21040-361 Rio de Janeiro Rio de Janeiro RJ BRASIL</v>
      </c>
      <c r="Q114" s="149" t="str">
        <f t="shared" ca="1" si="30"/>
        <v>Real</v>
      </c>
      <c r="R114" s="149">
        <f t="shared" ca="1" si="30"/>
        <v>382620.35877129901</v>
      </c>
      <c r="S114" s="149">
        <f t="shared" ca="1" si="30"/>
        <v>386766.38615845703</v>
      </c>
      <c r="T114" s="149">
        <f t="shared" ca="1" si="30"/>
        <v>386766.38615845703</v>
      </c>
      <c r="V114" s="157" t="str">
        <f t="shared" ca="1" si="27"/>
        <v>SIM</v>
      </c>
      <c r="W114" s="158">
        <f t="shared" ca="1" si="27"/>
        <v>3</v>
      </c>
      <c r="X114" s="155" t="str">
        <f t="shared" ca="1" si="27"/>
        <v>Real</v>
      </c>
      <c r="Y114" s="155">
        <f t="shared" ca="1" si="29"/>
        <v>232523.6</v>
      </c>
      <c r="Z114" s="155" t="str">
        <f t="shared" ca="1" si="28"/>
        <v>Não</v>
      </c>
      <c r="AA114" s="156">
        <f t="shared" ca="1" si="28"/>
        <v>0</v>
      </c>
      <c r="AB114" s="156">
        <f t="shared" ca="1" si="19"/>
        <v>0</v>
      </c>
    </row>
    <row r="115" spans="2:29" ht="30">
      <c r="B115" s="146">
        <v>139</v>
      </c>
      <c r="C115" s="206" t="s">
        <v>59</v>
      </c>
      <c r="D115" s="149" t="s">
        <v>65</v>
      </c>
      <c r="E115" s="149"/>
      <c r="F115" s="149"/>
      <c r="G115" s="201" t="str">
        <f t="shared" ca="1" si="18"/>
        <v>OSCN</v>
      </c>
      <c r="H115" s="149"/>
      <c r="I115" s="147" t="s">
        <v>66</v>
      </c>
      <c r="J115" s="147" t="s">
        <v>67</v>
      </c>
      <c r="K115" s="147" t="s">
        <v>14</v>
      </c>
      <c r="L115" s="280" t="str">
        <f t="shared" ca="1" si="30"/>
        <v>CONESTOGA-ROVERS E ASSOCIADOS ENGEN</v>
      </c>
      <c r="M115" s="283">
        <f t="shared" ca="1" si="30"/>
        <v>2104432000330</v>
      </c>
      <c r="N115" s="285" t="str">
        <f t="shared" ca="1" si="30"/>
        <v>31 30788206</v>
      </c>
      <c r="O115" s="216" t="str">
        <f t="shared" ca="1" si="30"/>
        <v>constituicao@assescont.com.br</v>
      </c>
      <c r="P115" s="276" t="str">
        <f t="shared" ca="1" si="30"/>
        <v>Rua Jardim Botanico 742 Apt 2020 Bloco 2 Jardim Botanico 22460000 Rio de Janeiro Rio de Janeiro BRASIL</v>
      </c>
      <c r="Q115" s="149" t="str">
        <f t="shared" ca="1" si="30"/>
        <v>Real</v>
      </c>
      <c r="R115" s="149">
        <f t="shared" ca="1" si="30"/>
        <v>362133.04407613102</v>
      </c>
      <c r="S115" s="149">
        <f t="shared" ca="1" si="30"/>
        <v>366057.07342824398</v>
      </c>
      <c r="T115" s="149">
        <f t="shared" ca="1" si="30"/>
        <v>366057.07342824398</v>
      </c>
      <c r="V115" s="157" t="str">
        <f t="shared" ca="1" si="27"/>
        <v>SIM</v>
      </c>
      <c r="W115" s="158">
        <f t="shared" ca="1" si="27"/>
        <v>3</v>
      </c>
      <c r="X115" s="155" t="str">
        <f t="shared" ca="1" si="27"/>
        <v>Real</v>
      </c>
      <c r="Y115" s="155">
        <f t="shared" ca="1" si="29"/>
        <v>220073.18</v>
      </c>
      <c r="Z115" s="155" t="str">
        <f t="shared" ca="1" si="28"/>
        <v>Não</v>
      </c>
      <c r="AA115" s="156">
        <f t="shared" ca="1" si="28"/>
        <v>0</v>
      </c>
      <c r="AB115" s="156">
        <f t="shared" ca="1" si="19"/>
        <v>0</v>
      </c>
    </row>
    <row r="116" spans="2:29">
      <c r="B116" s="146">
        <v>344</v>
      </c>
      <c r="C116" s="206" t="s">
        <v>59</v>
      </c>
      <c r="D116" s="149" t="s">
        <v>65</v>
      </c>
      <c r="E116" s="149"/>
      <c r="F116" s="149"/>
      <c r="G116" s="201" t="str">
        <f t="shared" ca="1" si="18"/>
        <v>OSCN</v>
      </c>
      <c r="H116" s="149"/>
      <c r="I116" s="147" t="s">
        <v>66</v>
      </c>
      <c r="J116" s="147" t="s">
        <v>67</v>
      </c>
      <c r="K116" s="147" t="s">
        <v>14</v>
      </c>
      <c r="L116" s="280" t="str">
        <f t="shared" ca="1" si="30"/>
        <v>KSB BRASIL LTDA</v>
      </c>
      <c r="M116" s="283">
        <f t="shared" ca="1" si="30"/>
        <v>60680873000114</v>
      </c>
      <c r="N116" s="285" t="str">
        <f t="shared" ca="1" si="30"/>
        <v>11 45968576</v>
      </c>
      <c r="O116" s="216" t="str">
        <f t="shared" ca="1" si="30"/>
        <v>sonia.balbin@ksb.com</v>
      </c>
      <c r="P116" s="276" t="str">
        <f t="shared" ca="1" si="30"/>
        <v>Rod Rj 158 KM 10 Rural 28400000 Rio de Janeiro São Fidélis BRASIL</v>
      </c>
      <c r="Q116" s="149" t="str">
        <f t="shared" ca="1" si="30"/>
        <v>Real</v>
      </c>
      <c r="R116" s="149">
        <f t="shared" ca="1" si="30"/>
        <v>354416.28421998402</v>
      </c>
      <c r="S116" s="149">
        <f t="shared" ca="1" si="30"/>
        <v>358256.69570658001</v>
      </c>
      <c r="T116" s="149">
        <f t="shared" ca="1" si="30"/>
        <v>358256.69570658001</v>
      </c>
      <c r="V116" s="157" t="str">
        <f t="shared" ca="1" si="27"/>
        <v>SIM</v>
      </c>
      <c r="W116" s="158">
        <f t="shared" ca="1" si="27"/>
        <v>3</v>
      </c>
      <c r="X116" s="155" t="str">
        <f t="shared" ca="1" si="27"/>
        <v>Real</v>
      </c>
      <c r="Y116" s="155">
        <f t="shared" ca="1" si="29"/>
        <v>215383.6</v>
      </c>
      <c r="Z116" s="155" t="str">
        <f t="shared" ca="1" si="28"/>
        <v>Não</v>
      </c>
      <c r="AA116" s="156">
        <f t="shared" ca="1" si="28"/>
        <v>0</v>
      </c>
      <c r="AB116" s="156">
        <f t="shared" ca="1" si="19"/>
        <v>0</v>
      </c>
    </row>
    <row r="117" spans="2:29">
      <c r="B117" s="146">
        <v>477</v>
      </c>
      <c r="C117" s="206" t="s">
        <v>59</v>
      </c>
      <c r="D117" s="149" t="s">
        <v>65</v>
      </c>
      <c r="E117" s="149"/>
      <c r="F117" s="149"/>
      <c r="G117" s="201" t="str">
        <f t="shared" ca="1" si="18"/>
        <v>OSCN</v>
      </c>
      <c r="H117" s="149"/>
      <c r="I117" s="147" t="s">
        <v>66</v>
      </c>
      <c r="J117" s="147" t="s">
        <v>67</v>
      </c>
      <c r="K117" s="147" t="s">
        <v>14</v>
      </c>
      <c r="L117" s="280" t="str">
        <f t="shared" ca="1" si="30"/>
        <v>PEDREIRA ITERERE INDUSTRIA E COMERC</v>
      </c>
      <c r="M117" s="283">
        <f t="shared" ca="1" si="30"/>
        <v>28931335000142</v>
      </c>
      <c r="N117" s="285" t="str">
        <f t="shared" ca="1" si="30"/>
        <v>22 27322555</v>
      </c>
      <c r="O117" s="216" t="str">
        <f t="shared" ca="1" si="30"/>
        <v>sac@iterere.com.br</v>
      </c>
      <c r="P117" s="276" t="str">
        <f t="shared" ca="1" si="30"/>
        <v>Rua Costa Ferreira 106 Saude 20221240 Rio de Janeiro Rio de Janeiro RJ BRASIL</v>
      </c>
      <c r="Q117" s="149" t="str">
        <f t="shared" ca="1" si="30"/>
        <v>Real</v>
      </c>
      <c r="R117" s="149">
        <f t="shared" ca="1" si="30"/>
        <v>330370.18795459298</v>
      </c>
      <c r="S117" s="149">
        <f t="shared" ca="1" si="30"/>
        <v>333950.03888453002</v>
      </c>
      <c r="T117" s="149">
        <f t="shared" ca="1" si="30"/>
        <v>333950.03888453002</v>
      </c>
      <c r="V117" s="157" t="str">
        <f t="shared" ca="1" si="27"/>
        <v>SIM</v>
      </c>
      <c r="W117" s="158">
        <f t="shared" ca="1" si="27"/>
        <v>3</v>
      </c>
      <c r="X117" s="155" t="str">
        <f t="shared" ca="1" si="27"/>
        <v>Real</v>
      </c>
      <c r="Y117" s="155">
        <f t="shared" ca="1" si="29"/>
        <v>200700.46</v>
      </c>
      <c r="Z117" s="155" t="str">
        <f t="shared" ca="1" si="28"/>
        <v>Não</v>
      </c>
      <c r="AA117" s="156">
        <f t="shared" ca="1" si="28"/>
        <v>0</v>
      </c>
      <c r="AB117" s="156">
        <f t="shared" ca="1" si="19"/>
        <v>0</v>
      </c>
    </row>
    <row r="118" spans="2:29">
      <c r="B118" s="146">
        <v>675</v>
      </c>
      <c r="C118" s="206" t="s">
        <v>59</v>
      </c>
      <c r="D118" s="149" t="s">
        <v>65</v>
      </c>
      <c r="E118" s="149"/>
      <c r="F118" s="149"/>
      <c r="G118" s="201" t="str">
        <f t="shared" ca="1" si="18"/>
        <v>OSCN</v>
      </c>
      <c r="H118" s="149"/>
      <c r="I118" s="147" t="s">
        <v>66</v>
      </c>
      <c r="J118" s="147" t="s">
        <v>67</v>
      </c>
      <c r="K118" s="147" t="s">
        <v>14</v>
      </c>
      <c r="L118" s="280" t="str">
        <f t="shared" ca="1" si="30"/>
        <v>WUELF ENGENHARIA DO AMBIENTE LTDA</v>
      </c>
      <c r="M118" s="283">
        <f t="shared" ca="1" si="30"/>
        <v>7410838000100</v>
      </c>
      <c r="N118" s="285" t="str">
        <f t="shared" ca="1" si="30"/>
        <v>22 20222488</v>
      </c>
      <c r="O118" s="216" t="str">
        <f t="shared" ca="1" si="30"/>
        <v>wuelfeng@gmail.com</v>
      </c>
      <c r="P118" s="276" t="str">
        <f t="shared" ca="1" si="30"/>
        <v>Av Marechal Camara 160 Sala 801 e 802 Centro 20020080 Rio de Janeiro Rio de Janeiro RJ BRASIL</v>
      </c>
      <c r="Q118" s="149" t="str">
        <f t="shared" ca="1" si="30"/>
        <v>Real</v>
      </c>
      <c r="R118" s="149">
        <f t="shared" ca="1" si="30"/>
        <v>323536.42625742999</v>
      </c>
      <c r="S118" s="149">
        <f t="shared" ca="1" si="30"/>
        <v>327042.22738185001</v>
      </c>
      <c r="T118" s="149">
        <f t="shared" ca="1" si="30"/>
        <v>327042.22738185001</v>
      </c>
      <c r="V118" s="157" t="str">
        <f t="shared" ca="1" si="27"/>
        <v>SIM</v>
      </c>
      <c r="W118" s="158">
        <f t="shared" ca="1" si="27"/>
        <v>3</v>
      </c>
      <c r="X118" s="155" t="str">
        <f t="shared" ca="1" si="27"/>
        <v>Real</v>
      </c>
      <c r="Y118" s="155">
        <f t="shared" ca="1" si="29"/>
        <v>196617.49</v>
      </c>
      <c r="Z118" s="155" t="str">
        <f t="shared" ca="1" si="28"/>
        <v>Não</v>
      </c>
      <c r="AA118" s="156">
        <f t="shared" ca="1" si="28"/>
        <v>0</v>
      </c>
      <c r="AB118" s="156">
        <f t="shared" ca="1" si="19"/>
        <v>0</v>
      </c>
    </row>
    <row r="119" spans="2:29" ht="30">
      <c r="B119" s="146">
        <v>220</v>
      </c>
      <c r="C119" s="206" t="s">
        <v>59</v>
      </c>
      <c r="D119" s="149" t="s">
        <v>65</v>
      </c>
      <c r="E119" s="149"/>
      <c r="F119" s="149"/>
      <c r="G119" s="201" t="str">
        <f t="shared" ca="1" si="18"/>
        <v>OSCN</v>
      </c>
      <c r="H119" s="149"/>
      <c r="I119" s="147" t="s">
        <v>66</v>
      </c>
      <c r="J119" s="147" t="s">
        <v>67</v>
      </c>
      <c r="K119" s="147" t="s">
        <v>14</v>
      </c>
      <c r="L119" s="280" t="str">
        <f t="shared" ca="1" si="30"/>
        <v>EXACTUM CONSULTORIA E PROJETOS LTDA</v>
      </c>
      <c r="M119" s="283">
        <f t="shared" ca="1" si="30"/>
        <v>4188826000187</v>
      </c>
      <c r="N119" s="285" t="str">
        <f t="shared" ca="1" si="30"/>
        <v>21 25093113</v>
      </c>
      <c r="O119" s="216" t="str">
        <f t="shared" ca="1" si="30"/>
        <v>mario.santos@exactum.com.br</v>
      </c>
      <c r="P119" s="276" t="str">
        <f t="shared" ca="1" si="30"/>
        <v>Av Prefeito Aristeu Ferreira da Silva 2600 Granja dos Cavaleiros 27930070 Rio de Janeiro Macae BRASIL</v>
      </c>
      <c r="Q119" s="149" t="str">
        <f t="shared" ca="1" si="30"/>
        <v>Real</v>
      </c>
      <c r="R119" s="149">
        <f t="shared" ca="1" si="30"/>
        <v>318030.65851160302</v>
      </c>
      <c r="S119" s="149">
        <f t="shared" ca="1" si="30"/>
        <v>321476.79981045902</v>
      </c>
      <c r="T119" s="149">
        <f t="shared" ca="1" si="30"/>
        <v>321476.79981045902</v>
      </c>
      <c r="V119" s="157" t="str">
        <f t="shared" ca="1" si="27"/>
        <v>SIM</v>
      </c>
      <c r="W119" s="158">
        <f t="shared" ca="1" si="27"/>
        <v>3</v>
      </c>
      <c r="X119" s="155" t="str">
        <f t="shared" ca="1" si="27"/>
        <v>Real</v>
      </c>
      <c r="Y119" s="155">
        <f t="shared" ca="1" si="29"/>
        <v>193271.56</v>
      </c>
      <c r="Z119" s="155" t="str">
        <f t="shared" ca="1" si="28"/>
        <v>Não</v>
      </c>
      <c r="AA119" s="156">
        <f t="shared" ca="1" si="28"/>
        <v>0</v>
      </c>
      <c r="AB119" s="156">
        <f t="shared" ca="1" si="19"/>
        <v>0</v>
      </c>
    </row>
    <row r="120" spans="2:29" ht="30">
      <c r="B120" s="146">
        <v>436</v>
      </c>
      <c r="C120" s="206" t="s">
        <v>59</v>
      </c>
      <c r="D120" s="149" t="s">
        <v>65</v>
      </c>
      <c r="E120" s="149"/>
      <c r="F120" s="149"/>
      <c r="G120" s="201" t="str">
        <f t="shared" ca="1" si="18"/>
        <v>OSCN</v>
      </c>
      <c r="H120" s="149"/>
      <c r="I120" s="147" t="s">
        <v>66</v>
      </c>
      <c r="J120" s="147" t="s">
        <v>67</v>
      </c>
      <c r="K120" s="147" t="s">
        <v>14</v>
      </c>
      <c r="L120" s="280" t="str">
        <f t="shared" ca="1" si="30"/>
        <v>MULTIACO COMERCIO DE FERRO E ACO LT</v>
      </c>
      <c r="M120" s="283">
        <f t="shared" ca="1" si="30"/>
        <v>7075822000180</v>
      </c>
      <c r="N120" s="285" t="str">
        <f t="shared" ca="1" si="30"/>
        <v>21 38882621</v>
      </c>
      <c r="O120" s="216" t="str">
        <f t="shared" ca="1" si="30"/>
        <v>multiaco@multiaco.com.br</v>
      </c>
      <c r="P120" s="276" t="str">
        <f t="shared" ca="1" si="30"/>
        <v>Rua Pedro Paulo 41 51 Parque do Prado 2802050 Rio de Janeiro Campos dos Goytacazes RJ BRASIL</v>
      </c>
      <c r="Q120" s="149" t="str">
        <f t="shared" ca="1" si="30"/>
        <v>Real</v>
      </c>
      <c r="R120" s="149">
        <f t="shared" ca="1" si="30"/>
        <v>309813.53138652002</v>
      </c>
      <c r="S120" s="149">
        <f t="shared" ca="1" si="30"/>
        <v>313170.63290136302</v>
      </c>
      <c r="T120" s="149">
        <f t="shared" ca="1" si="30"/>
        <v>313170.63290136302</v>
      </c>
      <c r="V120" s="157" t="str">
        <f t="shared" ca="1" si="27"/>
        <v>SIM</v>
      </c>
      <c r="W120" s="158">
        <f t="shared" ca="1" si="27"/>
        <v>3</v>
      </c>
      <c r="X120" s="155" t="str">
        <f t="shared" ca="1" si="27"/>
        <v>Real</v>
      </c>
      <c r="Y120" s="155">
        <f t="shared" ca="1" si="29"/>
        <v>188277.9</v>
      </c>
      <c r="Z120" s="155" t="str">
        <f t="shared" ca="1" si="28"/>
        <v>Não</v>
      </c>
      <c r="AA120" s="156">
        <f t="shared" ca="1" si="28"/>
        <v>0</v>
      </c>
      <c r="AB120" s="156">
        <f t="shared" ca="1" si="19"/>
        <v>0</v>
      </c>
    </row>
    <row r="121" spans="2:29">
      <c r="B121" s="146">
        <v>704</v>
      </c>
      <c r="C121" s="206" t="s">
        <v>59</v>
      </c>
      <c r="D121" s="149" t="s">
        <v>69</v>
      </c>
      <c r="E121" s="149"/>
      <c r="F121" s="149"/>
      <c r="G121" s="201" t="str">
        <f t="shared" ca="1" si="18"/>
        <v>OSBR</v>
      </c>
      <c r="H121" s="149"/>
      <c r="I121" s="147" t="s">
        <v>70</v>
      </c>
      <c r="J121" s="147" t="s">
        <v>71</v>
      </c>
      <c r="K121" s="147" t="s">
        <v>16</v>
      </c>
      <c r="L121" s="280" t="str">
        <f t="shared" ca="1" si="30"/>
        <v>Avx Investimentos Ltda</v>
      </c>
      <c r="M121" s="283" t="str">
        <f t="shared" ca="1" si="30"/>
        <v>03.566.530/0001-90</v>
      </c>
      <c r="N121" s="285" t="str">
        <f t="shared" ca="1" si="30"/>
        <v>21 2163-5500</v>
      </c>
      <c r="O121" s="216" t="str">
        <f t="shared" ca="1" si="30"/>
        <v>sirlene.pacheco@ebx.com.br</v>
      </c>
      <c r="P121" s="276" t="str">
        <f t="shared" ca="1" si="30"/>
        <v>Praia do Flamengo 154 10º andar Flamengo 22210-030 Rio de Janeiro Rio de Janeiro RJ</v>
      </c>
      <c r="Q121" s="149" t="str">
        <f t="shared" ca="1" si="30"/>
        <v>Real</v>
      </c>
      <c r="R121" s="149">
        <f t="shared" ca="1" si="30"/>
        <v>303224.96999999997</v>
      </c>
      <c r="S121" s="149">
        <f t="shared" ca="1" si="30"/>
        <v>303224.96999999997</v>
      </c>
      <c r="T121" s="149">
        <f t="shared" ca="1" si="30"/>
        <v>303224.96999999997</v>
      </c>
      <c r="V121" s="157">
        <f t="shared" ca="1" si="27"/>
        <v>0</v>
      </c>
      <c r="W121" s="158">
        <f t="shared" ca="1" si="27"/>
        <v>0</v>
      </c>
      <c r="X121" s="155" t="str">
        <f t="shared" ca="1" si="27"/>
        <v>Real</v>
      </c>
      <c r="Y121" s="155">
        <f t="shared" ca="1" si="29"/>
        <v>0</v>
      </c>
      <c r="Z121" s="155">
        <f t="shared" ca="1" si="28"/>
        <v>0</v>
      </c>
      <c r="AA121" s="156">
        <f t="shared" ca="1" si="28"/>
        <v>0</v>
      </c>
      <c r="AB121" s="156">
        <f t="shared" ca="1" si="19"/>
        <v>0</v>
      </c>
    </row>
    <row r="122" spans="2:29">
      <c r="B122" s="146">
        <v>102</v>
      </c>
      <c r="C122" s="206" t="s">
        <v>59</v>
      </c>
      <c r="D122" s="149" t="s">
        <v>65</v>
      </c>
      <c r="E122" s="149"/>
      <c r="F122" s="149"/>
      <c r="G122" s="201" t="str">
        <f t="shared" ca="1" si="18"/>
        <v>OSCN</v>
      </c>
      <c r="H122" s="149"/>
      <c r="I122" s="147" t="s">
        <v>66</v>
      </c>
      <c r="J122" s="147" t="s">
        <v>67</v>
      </c>
      <c r="K122" s="147" t="s">
        <v>14</v>
      </c>
      <c r="L122" s="280" t="str">
        <f t="shared" ca="1" si="30"/>
        <v>BRASILSAT HARALD LTDA</v>
      </c>
      <c r="M122" s="283">
        <f t="shared" ca="1" si="30"/>
        <v>78404860000269</v>
      </c>
      <c r="N122" s="285" t="str">
        <f t="shared" ca="1" si="30"/>
        <v>00 41 2103-0511</v>
      </c>
      <c r="O122" s="216" t="str">
        <f t="shared" ca="1" si="30"/>
        <v>brasilsat@brasilsat.com.br</v>
      </c>
      <c r="P122" s="276" t="str">
        <f t="shared" ca="1" si="30"/>
        <v>Av Atlantica Praia Norte Itapiruba 88780000 Santa Catarina Imbituba BRASIL</v>
      </c>
      <c r="Q122" s="149" t="str">
        <f t="shared" ca="1" si="30"/>
        <v>Real</v>
      </c>
      <c r="R122" s="149">
        <f t="shared" ca="1" si="30"/>
        <v>275693.74270122399</v>
      </c>
      <c r="S122" s="149">
        <f t="shared" ca="1" si="30"/>
        <v>278681.12636104203</v>
      </c>
      <c r="T122" s="149">
        <f t="shared" ca="1" si="30"/>
        <v>278681.12636104203</v>
      </c>
      <c r="V122" s="157" t="str">
        <f t="shared" ca="1" si="27"/>
        <v>SIM</v>
      </c>
      <c r="W122" s="158">
        <f t="shared" ca="1" si="27"/>
        <v>3</v>
      </c>
      <c r="X122" s="155" t="str">
        <f t="shared" ca="1" si="27"/>
        <v>Real</v>
      </c>
      <c r="Y122" s="155">
        <f t="shared" ca="1" si="29"/>
        <v>167542.84</v>
      </c>
      <c r="Z122" s="155" t="str">
        <f t="shared" ca="1" si="28"/>
        <v>NÃO</v>
      </c>
      <c r="AA122" s="156">
        <f t="shared" ca="1" si="28"/>
        <v>0</v>
      </c>
      <c r="AB122" s="156">
        <f t="shared" ca="1" si="19"/>
        <v>0</v>
      </c>
    </row>
    <row r="123" spans="2:29">
      <c r="B123" s="146">
        <v>571</v>
      </c>
      <c r="C123" s="206" t="s">
        <v>59</v>
      </c>
      <c r="D123" s="149" t="s">
        <v>65</v>
      </c>
      <c r="E123" s="149"/>
      <c r="F123" s="149"/>
      <c r="G123" s="201" t="str">
        <f t="shared" ca="1" si="18"/>
        <v>OSCN</v>
      </c>
      <c r="H123" s="149"/>
      <c r="I123" s="147" t="s">
        <v>66</v>
      </c>
      <c r="J123" s="147" t="s">
        <v>67</v>
      </c>
      <c r="K123" s="147" t="s">
        <v>14</v>
      </c>
      <c r="L123" s="280" t="str">
        <f t="shared" ref="L123:T132" ca="1" si="31">INDEX(INDIRECT($I123&amp;"!$1:$1048576"),MATCH($B123,INDIRECT($I123&amp;"!$A:$A"),),MATCH(L$2,INDIRECT($I123&amp;"!$1:$1"),))</f>
        <v>SISTERMI LOCACAO DE MAQUINAS E EQUI</v>
      </c>
      <c r="M123" s="283">
        <f t="shared" ca="1" si="31"/>
        <v>27535996000196</v>
      </c>
      <c r="N123" s="285" t="str">
        <f t="shared" ca="1" si="31"/>
        <v>27 33981233</v>
      </c>
      <c r="O123" s="216" t="str">
        <f t="shared" ca="1" si="31"/>
        <v>comercial@sistermi.com.br</v>
      </c>
      <c r="P123" s="276" t="str">
        <f t="shared" ca="1" si="31"/>
        <v>Av Rio Branco 1 Sala 1203 Centro 20090003 Rio de Janeiro Rio de Janeiro RJ BRASIL</v>
      </c>
      <c r="Q123" s="149" t="str">
        <f t="shared" ca="1" si="31"/>
        <v>Real</v>
      </c>
      <c r="R123" s="149">
        <f t="shared" ca="1" si="31"/>
        <v>224018.99095277101</v>
      </c>
      <c r="S123" s="149">
        <f t="shared" ca="1" si="31"/>
        <v>226446.43332597899</v>
      </c>
      <c r="T123" s="149">
        <f t="shared" ca="1" si="31"/>
        <v>226446.43332597899</v>
      </c>
      <c r="V123" s="157" t="str">
        <f t="shared" ca="1" si="27"/>
        <v>SIM</v>
      </c>
      <c r="W123" s="158">
        <f t="shared" ca="1" si="27"/>
        <v>3</v>
      </c>
      <c r="X123" s="155" t="str">
        <f t="shared" ca="1" si="27"/>
        <v>Real</v>
      </c>
      <c r="Y123" s="155">
        <f t="shared" ca="1" si="29"/>
        <v>136139.39000000001</v>
      </c>
      <c r="Z123" s="155" t="str">
        <f t="shared" ca="1" si="28"/>
        <v>Não</v>
      </c>
      <c r="AA123" s="156">
        <f t="shared" ca="1" si="28"/>
        <v>0</v>
      </c>
      <c r="AB123" s="156">
        <f t="shared" ca="1" si="19"/>
        <v>0</v>
      </c>
    </row>
    <row r="124" spans="2:29">
      <c r="B124" s="146">
        <v>716</v>
      </c>
      <c r="C124" s="206" t="s">
        <v>59</v>
      </c>
      <c r="D124" s="149" t="s">
        <v>69</v>
      </c>
      <c r="E124" s="149"/>
      <c r="F124" s="149"/>
      <c r="G124" s="201" t="str">
        <f t="shared" ca="1" si="18"/>
        <v>OSBR</v>
      </c>
      <c r="H124" s="149"/>
      <c r="I124" s="147" t="s">
        <v>66</v>
      </c>
      <c r="J124" s="147" t="s">
        <v>77</v>
      </c>
      <c r="K124" s="147" t="s">
        <v>12</v>
      </c>
      <c r="L124" s="280" t="str">
        <f t="shared" ca="1" si="31"/>
        <v>GALDINO COELHO ADVOGADOS</v>
      </c>
      <c r="M124" s="283">
        <f t="shared" ca="1" si="31"/>
        <v>7060427000124</v>
      </c>
      <c r="N124" s="285" t="str">
        <f t="shared" ca="1" si="31"/>
        <v>21 33807545</v>
      </c>
      <c r="O124" s="216" t="str">
        <f t="shared" ca="1" si="31"/>
        <v>financeiro@gc.com.br</v>
      </c>
      <c r="P124" s="276" t="str">
        <f t="shared" ca="1" si="31"/>
        <v>Rua João Lira 144 Leblon 22430210 Rio de Janeiro Rio de Janeiro BRASIL</v>
      </c>
      <c r="Q124" s="149" t="str">
        <f t="shared" ca="1" si="31"/>
        <v>Real</v>
      </c>
      <c r="R124" s="149">
        <f t="shared" ca="1" si="31"/>
        <v>211800</v>
      </c>
      <c r="S124" s="149">
        <f t="shared" ca="1" si="31"/>
        <v>211800</v>
      </c>
      <c r="T124" s="149">
        <f t="shared" ca="1" si="31"/>
        <v>211800</v>
      </c>
      <c r="V124" s="157">
        <f t="shared" ca="1" si="27"/>
        <v>0</v>
      </c>
      <c r="W124" s="158">
        <f t="shared" ca="1" si="27"/>
        <v>0</v>
      </c>
      <c r="X124" s="155" t="str">
        <f t="shared" ca="1" si="27"/>
        <v>Real</v>
      </c>
      <c r="Y124" s="155">
        <f t="shared" ca="1" si="29"/>
        <v>0</v>
      </c>
      <c r="Z124" s="155" t="str">
        <f t="shared" ca="1" si="28"/>
        <v>Sim</v>
      </c>
      <c r="AA124" s="156" t="str">
        <f t="shared" ca="1" si="28"/>
        <v>15 salarios minimos que vão entrar na Classe I confome solicitado por Calfat</v>
      </c>
      <c r="AB124" s="156" t="str">
        <f t="shared" ca="1" si="19"/>
        <v>Saldo acordo antigo</v>
      </c>
    </row>
    <row r="125" spans="2:29">
      <c r="B125" s="146">
        <v>277</v>
      </c>
      <c r="C125" s="206" t="s">
        <v>59</v>
      </c>
      <c r="D125" s="149" t="s">
        <v>65</v>
      </c>
      <c r="E125" s="149"/>
      <c r="F125" s="149" t="s">
        <v>20</v>
      </c>
      <c r="G125" s="201" t="str">
        <f t="shared" ca="1" si="18"/>
        <v>OSCN</v>
      </c>
      <c r="H125" s="149"/>
      <c r="I125" s="147" t="s">
        <v>66</v>
      </c>
      <c r="J125" s="147" t="s">
        <v>67</v>
      </c>
      <c r="K125" s="147" t="s">
        <v>14</v>
      </c>
      <c r="L125" s="280" t="str">
        <f t="shared" ca="1" si="31"/>
        <v>HIDRODUCTIL TUBOS E CONEXOES LTDA</v>
      </c>
      <c r="M125" s="283">
        <f t="shared" ca="1" si="31"/>
        <v>74602616000179</v>
      </c>
      <c r="N125" s="285" t="str">
        <f t="shared" ca="1" si="31"/>
        <v>11 69119050</v>
      </c>
      <c r="O125" s="216" t="str">
        <f t="shared" ca="1" si="31"/>
        <v>não encontrado</v>
      </c>
      <c r="P125" s="276" t="str">
        <f t="shared" ca="1" si="31"/>
        <v>Rua Professor Aluizio Faria 97 Sala 2 Centro 28200000 Rio de Janeiro São João da Barra BRASIL</v>
      </c>
      <c r="Q125" s="149" t="str">
        <f t="shared" ca="1" si="31"/>
        <v>Real</v>
      </c>
      <c r="R125" s="149">
        <f t="shared" ca="1" si="31"/>
        <v>206568.58371791101</v>
      </c>
      <c r="S125" s="149">
        <f t="shared" ca="1" si="31"/>
        <v>208806.935613693</v>
      </c>
      <c r="T125" s="149">
        <f t="shared" ca="1" si="31"/>
        <v>208806.935613693</v>
      </c>
      <c r="V125" s="157" t="str">
        <f t="shared" ref="V125:X144" ca="1" si="32">INDEX(INDIRECT($I125&amp;"!$1:$1048576"),MATCH($B125,INDIRECT($I125&amp;"!$A:$A"),),MATCH(V$2,INDIRECT($I125&amp;"!$1:$1"),))</f>
        <v>SIM</v>
      </c>
      <c r="W125" s="158">
        <f t="shared" ca="1" si="32"/>
        <v>3</v>
      </c>
      <c r="X125" s="155" t="str">
        <f t="shared" ca="1" si="32"/>
        <v>Real</v>
      </c>
      <c r="Y125" s="155">
        <f t="shared" ca="1" si="29"/>
        <v>125534.54</v>
      </c>
      <c r="Z125" s="155" t="str">
        <f t="shared" ref="Z125:AA144" ca="1" si="33">INDEX(INDIRECT($I125&amp;"!$1:$1048576"),MATCH($B125,INDIRECT($I125&amp;"!$A:$A"),),MATCH(Z$2,INDIRECT($I125&amp;"!$1:$1"),))</f>
        <v>Não</v>
      </c>
      <c r="AA125" s="156">
        <f t="shared" ca="1" si="33"/>
        <v>0</v>
      </c>
      <c r="AB125" s="156">
        <f t="shared" ca="1" si="19"/>
        <v>0</v>
      </c>
      <c r="AC125" s="63" t="s">
        <v>58</v>
      </c>
    </row>
    <row r="126" spans="2:29">
      <c r="B126" s="146">
        <v>147</v>
      </c>
      <c r="C126" s="206" t="s">
        <v>59</v>
      </c>
      <c r="D126" s="149" t="s">
        <v>65</v>
      </c>
      <c r="E126" s="149"/>
      <c r="F126" s="149" t="s">
        <v>23</v>
      </c>
      <c r="G126" s="201" t="str">
        <f t="shared" ca="1" si="18"/>
        <v>OSCN</v>
      </c>
      <c r="H126" s="149"/>
      <c r="I126" s="147" t="s">
        <v>66</v>
      </c>
      <c r="J126" s="147" t="s">
        <v>67</v>
      </c>
      <c r="K126" s="147" t="s">
        <v>14</v>
      </c>
      <c r="L126" s="280" t="str">
        <f t="shared" ca="1" si="31"/>
        <v>COOP MISTA DE C E P DE SERV EM T RD LTDA</v>
      </c>
      <c r="M126" s="283" t="str">
        <f t="shared" ca="1" si="31"/>
        <v>30.042.097/0001-66</v>
      </c>
      <c r="N126" s="285" t="str">
        <f t="shared" ca="1" si="31"/>
        <v>não encontrado</v>
      </c>
      <c r="O126" s="216" t="str">
        <f t="shared" ca="1" si="31"/>
        <v>não encontrado</v>
      </c>
      <c r="P126" s="276" t="str">
        <f t="shared" ca="1" si="31"/>
        <v>Rua Barros Barretos 30 27 Bonsucesso 21032-140 Rio de Janeiro Rio de Janeiro RJ BRASIL</v>
      </c>
      <c r="Q126" s="149" t="str">
        <f t="shared" ca="1" si="31"/>
        <v>Real</v>
      </c>
      <c r="R126" s="149">
        <f t="shared" ca="1" si="31"/>
        <v>203401.73018016299</v>
      </c>
      <c r="S126" s="149">
        <f t="shared" ca="1" si="31"/>
        <v>205605.766438533</v>
      </c>
      <c r="T126" s="149">
        <f t="shared" ca="1" si="31"/>
        <v>205605.766438533</v>
      </c>
      <c r="V126" s="157" t="str">
        <f t="shared" ca="1" si="32"/>
        <v>SIM</v>
      </c>
      <c r="W126" s="158">
        <f t="shared" ca="1" si="32"/>
        <v>3</v>
      </c>
      <c r="X126" s="155" t="str">
        <f t="shared" ca="1" si="32"/>
        <v>Real</v>
      </c>
      <c r="Y126" s="155">
        <f t="shared" ca="1" si="29"/>
        <v>123610</v>
      </c>
      <c r="Z126" s="155" t="str">
        <f t="shared" ca="1" si="33"/>
        <v>Não</v>
      </c>
      <c r="AA126" s="156">
        <f t="shared" ca="1" si="33"/>
        <v>0</v>
      </c>
      <c r="AB126" s="156">
        <f t="shared" ca="1" si="19"/>
        <v>0</v>
      </c>
      <c r="AC126" s="63" t="s">
        <v>58</v>
      </c>
    </row>
    <row r="127" spans="2:29">
      <c r="B127" s="146">
        <v>252</v>
      </c>
      <c r="C127" s="206" t="s">
        <v>59</v>
      </c>
      <c r="D127" s="149" t="s">
        <v>65</v>
      </c>
      <c r="E127" s="149"/>
      <c r="F127" s="149"/>
      <c r="G127" s="201" t="str">
        <f t="shared" ca="1" si="18"/>
        <v>OSCN</v>
      </c>
      <c r="H127" s="149"/>
      <c r="I127" s="147" t="s">
        <v>66</v>
      </c>
      <c r="J127" s="147" t="s">
        <v>67</v>
      </c>
      <c r="K127" s="147" t="s">
        <v>14</v>
      </c>
      <c r="L127" s="280" t="str">
        <f t="shared" ca="1" si="31"/>
        <v>FUNDACAO NORTE FLUMINENSE DE DESENV</v>
      </c>
      <c r="M127" s="283">
        <f t="shared" ca="1" si="31"/>
        <v>28976710000170</v>
      </c>
      <c r="N127" s="285" t="str">
        <f t="shared" ca="1" si="31"/>
        <v>22 2732-2755</v>
      </c>
      <c r="O127" s="216" t="str">
        <f t="shared" ca="1" si="31"/>
        <v>fundenor@fundenor.com.br</v>
      </c>
      <c r="P127" s="276" t="str">
        <f t="shared" ca="1" si="31"/>
        <v>Av Presidente Vargas 180 Pecuaria 28053-100 Campos dos Goytacazes Rio de Janeiro RJ BRASIL</v>
      </c>
      <c r="Q127" s="149" t="str">
        <f t="shared" ca="1" si="31"/>
        <v>Real</v>
      </c>
      <c r="R127" s="149">
        <f t="shared" ca="1" si="31"/>
        <v>194889.431124333</v>
      </c>
      <c r="S127" s="149">
        <f t="shared" ca="1" si="31"/>
        <v>197001.22915176599</v>
      </c>
      <c r="T127" s="149">
        <f t="shared" ca="1" si="31"/>
        <v>197001.22915176599</v>
      </c>
      <c r="V127" s="157" t="str">
        <f t="shared" ca="1" si="32"/>
        <v>SIM</v>
      </c>
      <c r="W127" s="158">
        <f t="shared" ca="1" si="32"/>
        <v>3</v>
      </c>
      <c r="X127" s="155" t="str">
        <f t="shared" ca="1" si="32"/>
        <v>Real</v>
      </c>
      <c r="Y127" s="155">
        <f t="shared" ca="1" si="29"/>
        <v>118436.96</v>
      </c>
      <c r="Z127" s="155" t="str">
        <f t="shared" ca="1" si="33"/>
        <v>NÃO</v>
      </c>
      <c r="AA127" s="156">
        <f t="shared" ca="1" si="33"/>
        <v>0</v>
      </c>
      <c r="AB127" s="156">
        <f t="shared" ca="1" si="19"/>
        <v>0</v>
      </c>
    </row>
    <row r="128" spans="2:29">
      <c r="B128" s="146">
        <v>647</v>
      </c>
      <c r="C128" s="206" t="s">
        <v>59</v>
      </c>
      <c r="D128" s="149" t="s">
        <v>65</v>
      </c>
      <c r="E128" s="149"/>
      <c r="F128" s="149"/>
      <c r="G128" s="201" t="str">
        <f t="shared" ca="1" si="18"/>
        <v>OSCN</v>
      </c>
      <c r="H128" s="149"/>
      <c r="I128" s="147" t="s">
        <v>66</v>
      </c>
      <c r="J128" s="147" t="s">
        <v>67</v>
      </c>
      <c r="K128" s="147" t="s">
        <v>14</v>
      </c>
      <c r="L128" s="280" t="str">
        <f t="shared" ca="1" si="31"/>
        <v>VEREDA ESTUDOS E EXECUCAO DE PROJET</v>
      </c>
      <c r="M128" s="283">
        <f t="shared" ca="1" si="31"/>
        <v>536647000132</v>
      </c>
      <c r="N128" s="285" t="str">
        <f t="shared" ca="1" si="31"/>
        <v>00 21 2263-9876</v>
      </c>
      <c r="O128" s="216" t="str">
        <f t="shared" ca="1" si="31"/>
        <v>vereda@veredaprojetos.com.br</v>
      </c>
      <c r="P128" s="276" t="str">
        <f t="shared" ca="1" si="31"/>
        <v>Rua Do Carmo 65 Pavmto 3 Centro 20011020 Rio de Janeiro Rio de Janeiro RJ BRASIL</v>
      </c>
      <c r="Q128" s="149" t="str">
        <f t="shared" ca="1" si="31"/>
        <v>Real</v>
      </c>
      <c r="R128" s="149">
        <f t="shared" ca="1" si="31"/>
        <v>189533.35559915501</v>
      </c>
      <c r="S128" s="149">
        <f t="shared" ca="1" si="31"/>
        <v>191587.11584761</v>
      </c>
      <c r="T128" s="149">
        <f t="shared" ca="1" si="31"/>
        <v>191587.11584761</v>
      </c>
      <c r="V128" s="157" t="str">
        <f t="shared" ca="1" si="32"/>
        <v>SIM</v>
      </c>
      <c r="W128" s="158">
        <f t="shared" ca="1" si="32"/>
        <v>3</v>
      </c>
      <c r="X128" s="155" t="str">
        <f t="shared" ca="1" si="32"/>
        <v>Real</v>
      </c>
      <c r="Y128" s="155">
        <f t="shared" ca="1" si="29"/>
        <v>115182</v>
      </c>
      <c r="Z128" s="155" t="str">
        <f t="shared" ca="1" si="33"/>
        <v>Não</v>
      </c>
      <c r="AA128" s="156">
        <f t="shared" ca="1" si="33"/>
        <v>0</v>
      </c>
      <c r="AB128" s="156">
        <f t="shared" ca="1" si="19"/>
        <v>0</v>
      </c>
    </row>
    <row r="129" spans="2:29">
      <c r="B129" s="146">
        <v>89</v>
      </c>
      <c r="C129" s="206" t="s">
        <v>59</v>
      </c>
      <c r="D129" s="149" t="s">
        <v>65</v>
      </c>
      <c r="E129" s="149"/>
      <c r="F129" s="149"/>
      <c r="G129" s="201" t="str">
        <f t="shared" ca="1" si="18"/>
        <v>OSCN</v>
      </c>
      <c r="H129" s="149"/>
      <c r="I129" s="147" t="s">
        <v>66</v>
      </c>
      <c r="J129" s="147" t="s">
        <v>67</v>
      </c>
      <c r="K129" s="147" t="s">
        <v>14</v>
      </c>
      <c r="L129" s="280" t="str">
        <f t="shared" ca="1" si="31"/>
        <v>BENTLEY SYSTEMS BRASIL LTDA</v>
      </c>
      <c r="M129" s="283">
        <f t="shared" ca="1" si="31"/>
        <v>1712235000179</v>
      </c>
      <c r="N129" s="285" t="str">
        <f t="shared" ca="1" si="31"/>
        <v>11 93550522</v>
      </c>
      <c r="O129" s="216" t="str">
        <f t="shared" ca="1" si="31"/>
        <v>rogerio.duarte@bentley.com</v>
      </c>
      <c r="P129" s="276" t="str">
        <f t="shared" ca="1" si="31"/>
        <v>Rua São Vicente de Paulo 481 Centro 83702050 Parana Araucaria BRASIL</v>
      </c>
      <c r="Q129" s="149" t="str">
        <f t="shared" ca="1" si="31"/>
        <v>Real</v>
      </c>
      <c r="R129" s="149">
        <f t="shared" ca="1" si="31"/>
        <v>186623.48166016399</v>
      </c>
      <c r="S129" s="149">
        <f t="shared" ca="1" si="31"/>
        <v>188645.71087069099</v>
      </c>
      <c r="T129" s="149">
        <f t="shared" ca="1" si="31"/>
        <v>188645.71087069099</v>
      </c>
      <c r="V129" s="157" t="str">
        <f t="shared" ca="1" si="32"/>
        <v>SIM</v>
      </c>
      <c r="W129" s="158">
        <f t="shared" ca="1" si="32"/>
        <v>3</v>
      </c>
      <c r="X129" s="155" t="str">
        <f t="shared" ca="1" si="32"/>
        <v>Real</v>
      </c>
      <c r="Y129" s="155">
        <f t="shared" ca="1" si="29"/>
        <v>113413.63</v>
      </c>
      <c r="Z129" s="155" t="str">
        <f t="shared" ca="1" si="33"/>
        <v>Não</v>
      </c>
      <c r="AA129" s="156">
        <f t="shared" ca="1" si="33"/>
        <v>0</v>
      </c>
      <c r="AB129" s="156">
        <f t="shared" ca="1" si="19"/>
        <v>0</v>
      </c>
    </row>
    <row r="130" spans="2:29">
      <c r="B130" s="146">
        <v>463</v>
      </c>
      <c r="C130" s="206" t="s">
        <v>59</v>
      </c>
      <c r="D130" s="149" t="s">
        <v>65</v>
      </c>
      <c r="E130" s="149"/>
      <c r="F130" s="149"/>
      <c r="G130" s="201" t="str">
        <f t="shared" ca="1" si="18"/>
        <v>OSCN</v>
      </c>
      <c r="H130" s="149"/>
      <c r="I130" s="147" t="s">
        <v>66</v>
      </c>
      <c r="J130" s="147" t="s">
        <v>67</v>
      </c>
      <c r="K130" s="147" t="s">
        <v>14</v>
      </c>
      <c r="L130" s="280" t="str">
        <f t="shared" ca="1" si="31"/>
        <v>OPERACAO RESGATE TRANSPORTES LTDA</v>
      </c>
      <c r="M130" s="283">
        <f t="shared" ca="1" si="31"/>
        <v>3788266000139</v>
      </c>
      <c r="N130" s="285" t="str">
        <f t="shared" ca="1" si="31"/>
        <v>21 27194211</v>
      </c>
      <c r="O130" s="216" t="str">
        <f t="shared" ca="1" si="31"/>
        <v>legaliza@conthabil.com.br</v>
      </c>
      <c r="P130" s="276" t="str">
        <f t="shared" ca="1" si="31"/>
        <v>Rua Dos Tupinambas 956 Centro 30120906 Minas Gerais Belo Horizonte MG BRASIL</v>
      </c>
      <c r="Q130" s="149" t="str">
        <f t="shared" ca="1" si="31"/>
        <v>Real</v>
      </c>
      <c r="R130" s="149">
        <f t="shared" ca="1" si="31"/>
        <v>185765.08390459599</v>
      </c>
      <c r="S130" s="149">
        <f t="shared" ca="1" si="31"/>
        <v>187778.01162208401</v>
      </c>
      <c r="T130" s="149">
        <f t="shared" ca="1" si="31"/>
        <v>187778.01162208401</v>
      </c>
      <c r="V130" s="157" t="str">
        <f t="shared" ca="1" si="32"/>
        <v>SIM</v>
      </c>
      <c r="W130" s="158">
        <f t="shared" ca="1" si="32"/>
        <v>3</v>
      </c>
      <c r="X130" s="155" t="str">
        <f t="shared" ca="1" si="32"/>
        <v>Real</v>
      </c>
      <c r="Y130" s="155">
        <f t="shared" ca="1" si="29"/>
        <v>112891.97</v>
      </c>
      <c r="Z130" s="155" t="str">
        <f t="shared" ca="1" si="33"/>
        <v>Não</v>
      </c>
      <c r="AA130" s="156">
        <f t="shared" ca="1" si="33"/>
        <v>0</v>
      </c>
      <c r="AB130" s="156">
        <f t="shared" ca="1" si="19"/>
        <v>0</v>
      </c>
    </row>
    <row r="131" spans="2:29">
      <c r="B131" s="146">
        <v>400</v>
      </c>
      <c r="C131" s="206" t="s">
        <v>59</v>
      </c>
      <c r="D131" s="149" t="s">
        <v>65</v>
      </c>
      <c r="E131" s="149"/>
      <c r="F131" s="149"/>
      <c r="G131" s="201" t="str">
        <f t="shared" ref="G131:G194" ca="1" si="34">INDEX(INDIRECT($I131&amp;"!$1:$1048576"),MATCH($B131,INDIRECT($I131&amp;"!$A:$A"),),MATCH(G$2,INDIRECT($I131&amp;"!$1:$1"),))</f>
        <v>OSCN</v>
      </c>
      <c r="H131" s="149"/>
      <c r="I131" s="147" t="s">
        <v>66</v>
      </c>
      <c r="J131" s="147" t="s">
        <v>67</v>
      </c>
      <c r="K131" s="147" t="s">
        <v>14</v>
      </c>
      <c r="L131" s="280" t="str">
        <f t="shared" ca="1" si="31"/>
        <v>MECANORTE CONSTRUCOES E EMPREENDIME</v>
      </c>
      <c r="M131" s="283">
        <f t="shared" ca="1" si="31"/>
        <v>21667142000349</v>
      </c>
      <c r="N131" s="285" t="str">
        <f t="shared" ca="1" si="31"/>
        <v>31 30369926</v>
      </c>
      <c r="O131" s="216" t="str">
        <f t="shared" ca="1" si="31"/>
        <v>ags@mecanorte.com.br</v>
      </c>
      <c r="P131" s="276" t="str">
        <f t="shared" ca="1" si="31"/>
        <v>Rod Br 356 Km 277 3688000 Minas Gerais Muriae BRASIL</v>
      </c>
      <c r="Q131" s="149" t="str">
        <f t="shared" ca="1" si="31"/>
        <v>Real</v>
      </c>
      <c r="R131" s="149">
        <f t="shared" ca="1" si="31"/>
        <v>180055.700512037</v>
      </c>
      <c r="S131" s="149">
        <f t="shared" ca="1" si="31"/>
        <v>182006.76204972999</v>
      </c>
      <c r="T131" s="149">
        <f t="shared" ca="1" si="31"/>
        <v>182006.76204972999</v>
      </c>
      <c r="V131" s="157" t="str">
        <f t="shared" ca="1" si="32"/>
        <v>SIM</v>
      </c>
      <c r="W131" s="158">
        <f t="shared" ca="1" si="32"/>
        <v>3</v>
      </c>
      <c r="X131" s="155" t="str">
        <f t="shared" ca="1" si="32"/>
        <v>Real</v>
      </c>
      <c r="Y131" s="155">
        <f t="shared" ca="1" si="29"/>
        <v>109422.3</v>
      </c>
      <c r="Z131" s="155" t="str">
        <f t="shared" ca="1" si="33"/>
        <v>Não</v>
      </c>
      <c r="AA131" s="156">
        <f t="shared" ca="1" si="33"/>
        <v>0</v>
      </c>
      <c r="AB131" s="156">
        <f t="shared" ref="AB131:AB194" ca="1" si="35">IFERROR(INDEX(INDIRECT($I131&amp;"!$1:$1048576"),MATCH($B131,INDIRECT($I131&amp;"!$A:$A"),),MATCH(AB$2,INDIRECT($I131&amp;"!$1:$1"),)),"")</f>
        <v>0</v>
      </c>
    </row>
    <row r="132" spans="2:29">
      <c r="B132" s="146">
        <v>193</v>
      </c>
      <c r="C132" s="206" t="s">
        <v>59</v>
      </c>
      <c r="D132" s="149" t="s">
        <v>65</v>
      </c>
      <c r="E132" s="149"/>
      <c r="F132" s="149"/>
      <c r="G132" s="201" t="str">
        <f t="shared" ca="1" si="34"/>
        <v>OSCN</v>
      </c>
      <c r="H132" s="149"/>
      <c r="I132" s="147" t="s">
        <v>66</v>
      </c>
      <c r="J132" s="147" t="s">
        <v>67</v>
      </c>
      <c r="K132" s="147" t="s">
        <v>14</v>
      </c>
      <c r="L132" s="280" t="str">
        <f t="shared" ca="1" si="31"/>
        <v>Falconi Consultores - SA</v>
      </c>
      <c r="M132" s="283">
        <f t="shared" ca="1" si="31"/>
        <v>7639722000130</v>
      </c>
      <c r="N132" s="285" t="str">
        <f t="shared" ca="1" si="31"/>
        <v>31 32346079</v>
      </c>
      <c r="O132" s="216" t="str">
        <f t="shared" ca="1" si="31"/>
        <v>raquel@egc.com.br</v>
      </c>
      <c r="P132" s="276" t="str">
        <f t="shared" ca="1" si="31"/>
        <v>Rua Vicente Leite 115 Cordovil 21250340 Rio de Janeiro Rio de Janeiro BRASIL</v>
      </c>
      <c r="Q132" s="149" t="str">
        <f t="shared" ca="1" si="31"/>
        <v>Real</v>
      </c>
      <c r="R132" s="149">
        <f t="shared" ca="1" si="31"/>
        <v>174590.01743692599</v>
      </c>
      <c r="S132" s="149">
        <f t="shared" ca="1" si="31"/>
        <v>176481.85350164099</v>
      </c>
      <c r="T132" s="149">
        <f t="shared" ca="1" si="31"/>
        <v>176481.85350164099</v>
      </c>
      <c r="V132" s="157" t="str">
        <f t="shared" ca="1" si="32"/>
        <v>SIM</v>
      </c>
      <c r="W132" s="158">
        <f t="shared" ca="1" si="32"/>
        <v>3</v>
      </c>
      <c r="X132" s="155" t="str">
        <f t="shared" ca="1" si="32"/>
        <v>Real</v>
      </c>
      <c r="Y132" s="155">
        <f t="shared" ca="1" si="29"/>
        <v>106100.73</v>
      </c>
      <c r="Z132" s="155" t="str">
        <f t="shared" ca="1" si="33"/>
        <v>Não</v>
      </c>
      <c r="AA132" s="156">
        <f t="shared" ca="1" si="33"/>
        <v>0</v>
      </c>
      <c r="AB132" s="156">
        <f t="shared" ca="1" si="35"/>
        <v>0</v>
      </c>
    </row>
    <row r="133" spans="2:29">
      <c r="B133" s="146">
        <v>504</v>
      </c>
      <c r="C133" s="206" t="s">
        <v>59</v>
      </c>
      <c r="D133" s="149" t="s">
        <v>65</v>
      </c>
      <c r="E133" s="149"/>
      <c r="F133" s="149" t="s">
        <v>20</v>
      </c>
      <c r="G133" s="201" t="str">
        <f t="shared" ca="1" si="34"/>
        <v>OSCN</v>
      </c>
      <c r="H133" s="149"/>
      <c r="I133" s="147" t="s">
        <v>66</v>
      </c>
      <c r="J133" s="147" t="s">
        <v>67</v>
      </c>
      <c r="K133" s="147" t="s">
        <v>14</v>
      </c>
      <c r="L133" s="280" t="str">
        <f t="shared" ref="L133:T142" ca="1" si="36">INDEX(INDIRECT($I133&amp;"!$1:$1048576"),MATCH($B133,INDIRECT($I133&amp;"!$A:$A"),),MATCH(L$2,INDIRECT($I133&amp;"!$1:$1"),))</f>
        <v>PROJETO BALEIA FRANCA BRASIL PBF BR</v>
      </c>
      <c r="M133" s="283">
        <f t="shared" ca="1" si="36"/>
        <v>85307015000150</v>
      </c>
      <c r="N133" s="285" t="str">
        <f t="shared" ca="1" si="36"/>
        <v>não encontrado</v>
      </c>
      <c r="O133" s="216" t="str">
        <f t="shared" ca="1" si="36"/>
        <v>não encontrado</v>
      </c>
      <c r="P133" s="276" t="str">
        <f t="shared" ca="1" si="36"/>
        <v>Av Das Industrias 940 Industrial 94930230 Rio Grande do Sul Cachoeirinha RGS BRASIL</v>
      </c>
      <c r="Q133" s="149" t="str">
        <f t="shared" ca="1" si="36"/>
        <v>Real</v>
      </c>
      <c r="R133" s="149">
        <f t="shared" ca="1" si="36"/>
        <v>172230.23813752001</v>
      </c>
      <c r="S133" s="149">
        <f t="shared" ca="1" si="36"/>
        <v>174096.503922509</v>
      </c>
      <c r="T133" s="149">
        <f t="shared" ca="1" si="36"/>
        <v>174096.503922509</v>
      </c>
      <c r="V133" s="157" t="str">
        <f t="shared" ca="1" si="32"/>
        <v>SIM</v>
      </c>
      <c r="W133" s="158">
        <f t="shared" ca="1" si="32"/>
        <v>3</v>
      </c>
      <c r="X133" s="155" t="str">
        <f t="shared" ca="1" si="32"/>
        <v>Real</v>
      </c>
      <c r="Y133" s="155">
        <f t="shared" ca="1" si="29"/>
        <v>104666.66</v>
      </c>
      <c r="Z133" s="155" t="str">
        <f t="shared" ca="1" si="33"/>
        <v>Não</v>
      </c>
      <c r="AA133" s="156">
        <f t="shared" ca="1" si="33"/>
        <v>0</v>
      </c>
      <c r="AB133" s="156">
        <f t="shared" ca="1" si="35"/>
        <v>0</v>
      </c>
      <c r="AC133" s="63" t="s">
        <v>58</v>
      </c>
    </row>
    <row r="134" spans="2:29">
      <c r="B134" s="146">
        <v>567</v>
      </c>
      <c r="C134" s="206" t="s">
        <v>59</v>
      </c>
      <c r="D134" s="149" t="s">
        <v>65</v>
      </c>
      <c r="E134" s="149"/>
      <c r="F134" s="149"/>
      <c r="G134" s="201" t="str">
        <f t="shared" ca="1" si="34"/>
        <v>OSCN</v>
      </c>
      <c r="H134" s="149"/>
      <c r="I134" s="147" t="s">
        <v>66</v>
      </c>
      <c r="J134" s="147" t="s">
        <v>67</v>
      </c>
      <c r="K134" s="147" t="s">
        <v>14</v>
      </c>
      <c r="L134" s="280" t="str">
        <f t="shared" ca="1" si="36"/>
        <v>SEYCONEL AUTOMACAO INDUSTRIAL LTDA</v>
      </c>
      <c r="M134" s="283">
        <f t="shared" ca="1" si="36"/>
        <v>2640010000117</v>
      </c>
      <c r="N134" s="285" t="str">
        <f t="shared" ca="1" si="36"/>
        <v>41 36630808</v>
      </c>
      <c r="O134" s="216" t="str">
        <f t="shared" ca="1" si="36"/>
        <v>seyconel@seyconel.com.br</v>
      </c>
      <c r="P134" s="276" t="str">
        <f t="shared" ca="1" si="36"/>
        <v>Rua Tenente Arantes Filho 91 Gavea 22451270 Rio de Janeiro Rio de Janeiro RJ BRASIL</v>
      </c>
      <c r="Q134" s="149" t="str">
        <f t="shared" ca="1" si="36"/>
        <v>Real</v>
      </c>
      <c r="R134" s="149">
        <f t="shared" ca="1" si="36"/>
        <v>170019.72322566199</v>
      </c>
      <c r="S134" s="149">
        <f t="shared" ca="1" si="36"/>
        <v>171862.03614156201</v>
      </c>
      <c r="T134" s="149">
        <f t="shared" ca="1" si="36"/>
        <v>171862.03614156201</v>
      </c>
      <c r="V134" s="157" t="str">
        <f t="shared" ca="1" si="32"/>
        <v>SIM</v>
      </c>
      <c r="W134" s="158">
        <f t="shared" ca="1" si="32"/>
        <v>3</v>
      </c>
      <c r="X134" s="155" t="str">
        <f t="shared" ca="1" si="32"/>
        <v>Real</v>
      </c>
      <c r="Y134" s="155">
        <f t="shared" ca="1" si="29"/>
        <v>103323.3</v>
      </c>
      <c r="Z134" s="155" t="str">
        <f t="shared" ca="1" si="33"/>
        <v>Não</v>
      </c>
      <c r="AA134" s="156">
        <f t="shared" ca="1" si="33"/>
        <v>0</v>
      </c>
      <c r="AB134" s="156">
        <f t="shared" ca="1" si="35"/>
        <v>0</v>
      </c>
    </row>
    <row r="135" spans="2:29" ht="30">
      <c r="B135" s="146">
        <v>603</v>
      </c>
      <c r="C135" s="206" t="s">
        <v>59</v>
      </c>
      <c r="D135" s="149" t="s">
        <v>65</v>
      </c>
      <c r="E135" s="149"/>
      <c r="F135" s="149" t="s">
        <v>20</v>
      </c>
      <c r="G135" s="201" t="str">
        <f t="shared" ca="1" si="34"/>
        <v>OSCN</v>
      </c>
      <c r="H135" s="149"/>
      <c r="I135" s="147" t="s">
        <v>66</v>
      </c>
      <c r="J135" s="147" t="s">
        <v>67</v>
      </c>
      <c r="K135" s="147" t="s">
        <v>14</v>
      </c>
      <c r="L135" s="280" t="str">
        <f t="shared" ca="1" si="36"/>
        <v>TEMPERO GOURMET DO BRASIL EMPRESA D</v>
      </c>
      <c r="M135" s="283">
        <f t="shared" ca="1" si="36"/>
        <v>11734854000118</v>
      </c>
      <c r="N135" s="285" t="str">
        <f t="shared" ca="1" si="36"/>
        <v>21 21396000</v>
      </c>
      <c r="O135" s="216" t="str">
        <f t="shared" ca="1" si="36"/>
        <v>não encontrado</v>
      </c>
      <c r="P135" s="276" t="str">
        <f t="shared" ca="1" si="36"/>
        <v>Av Dolores Alcaraz Caldas 90 8o andar Praia de Belas 90110180 Rio Grande do Sul Porto Alegre RS BRASIL</v>
      </c>
      <c r="Q135" s="149" t="str">
        <f t="shared" ca="1" si="36"/>
        <v>Real</v>
      </c>
      <c r="R135" s="149">
        <f t="shared" ca="1" si="36"/>
        <v>167730.73384966399</v>
      </c>
      <c r="S135" s="149">
        <f t="shared" ca="1" si="36"/>
        <v>169548.243556784</v>
      </c>
      <c r="T135" s="149">
        <f t="shared" ca="1" si="36"/>
        <v>169548.243556784</v>
      </c>
      <c r="V135" s="157" t="str">
        <f t="shared" ca="1" si="32"/>
        <v>SIM</v>
      </c>
      <c r="W135" s="158">
        <f t="shared" ca="1" si="32"/>
        <v>3</v>
      </c>
      <c r="X135" s="155" t="str">
        <f t="shared" ca="1" si="32"/>
        <v>Real</v>
      </c>
      <c r="Y135" s="155">
        <f t="shared" ca="1" si="29"/>
        <v>101932.25</v>
      </c>
      <c r="Z135" s="155" t="str">
        <f t="shared" ca="1" si="33"/>
        <v>Não</v>
      </c>
      <c r="AA135" s="156">
        <f t="shared" ca="1" si="33"/>
        <v>0</v>
      </c>
      <c r="AB135" s="156">
        <f t="shared" ca="1" si="35"/>
        <v>0</v>
      </c>
      <c r="AC135" s="63" t="s">
        <v>58</v>
      </c>
    </row>
    <row r="136" spans="2:29">
      <c r="B136" s="146">
        <v>523</v>
      </c>
      <c r="C136" s="206" t="s">
        <v>59</v>
      </c>
      <c r="D136" s="149" t="s">
        <v>69</v>
      </c>
      <c r="E136" s="149"/>
      <c r="F136" s="149"/>
      <c r="G136" s="201" t="str">
        <f t="shared" ca="1" si="34"/>
        <v>OSCN</v>
      </c>
      <c r="H136" s="149"/>
      <c r="I136" s="147" t="s">
        <v>66</v>
      </c>
      <c r="J136" s="147" t="s">
        <v>77</v>
      </c>
      <c r="K136" s="147" t="s">
        <v>12</v>
      </c>
      <c r="L136" s="280" t="str">
        <f t="shared" ca="1" si="36"/>
        <v>RIBEIRO DA LUZ ADVOGADOS</v>
      </c>
      <c r="M136" s="283" t="str">
        <f t="shared" ca="1" si="36"/>
        <v>11.012.431/0001-94</v>
      </c>
      <c r="N136" s="285" t="str">
        <f t="shared" ca="1" si="36"/>
        <v>21 2136-2392</v>
      </c>
      <c r="O136" s="216" t="str">
        <f t="shared" ca="1" si="36"/>
        <v>camila.gullo@ribeirodaluz.com.br</v>
      </c>
      <c r="P136" s="276" t="str">
        <f t="shared" ca="1" si="36"/>
        <v>Rua Do Humaita 275 6 e 7 Andar Humaita 22261-005 Rio de Janeiro Rio de Janeiro RJ BRASIL</v>
      </c>
      <c r="Q136" s="149" t="str">
        <f t="shared" ca="1" si="36"/>
        <v>Real</v>
      </c>
      <c r="R136" s="149">
        <f t="shared" ca="1" si="36"/>
        <v>159673.30365779001</v>
      </c>
      <c r="S136" s="149">
        <f t="shared" ca="1" si="36"/>
        <v>161403.504037323</v>
      </c>
      <c r="T136" s="149">
        <f t="shared" ca="1" si="36"/>
        <v>161403.504037323</v>
      </c>
      <c r="V136" s="157">
        <f t="shared" ca="1" si="32"/>
        <v>0</v>
      </c>
      <c r="W136" s="158">
        <f t="shared" ca="1" si="32"/>
        <v>0</v>
      </c>
      <c r="X136" s="155" t="str">
        <f t="shared" ca="1" si="32"/>
        <v>Real</v>
      </c>
      <c r="Y136" s="155">
        <f t="shared" ca="1" si="29"/>
        <v>0</v>
      </c>
      <c r="Z136" s="155" t="str">
        <f t="shared" ca="1" si="33"/>
        <v>Não</v>
      </c>
      <c r="AA136" s="156">
        <f t="shared" ca="1" si="33"/>
        <v>0</v>
      </c>
      <c r="AB136" s="156">
        <f t="shared" ca="1" si="35"/>
        <v>0</v>
      </c>
    </row>
    <row r="137" spans="2:29" ht="30">
      <c r="B137" s="146">
        <v>590</v>
      </c>
      <c r="C137" s="206" t="s">
        <v>59</v>
      </c>
      <c r="D137" s="149" t="s">
        <v>65</v>
      </c>
      <c r="E137" s="149"/>
      <c r="F137" s="149"/>
      <c r="G137" s="201" t="str">
        <f t="shared" ca="1" si="34"/>
        <v>OSCN</v>
      </c>
      <c r="H137" s="149"/>
      <c r="I137" s="147" t="s">
        <v>66</v>
      </c>
      <c r="J137" s="147" t="s">
        <v>67</v>
      </c>
      <c r="K137" s="147" t="s">
        <v>14</v>
      </c>
      <c r="L137" s="280" t="str">
        <f t="shared" ca="1" si="36"/>
        <v>SYDEL SISTEMAS ELETRONICOS LTDA</v>
      </c>
      <c r="M137" s="283">
        <f t="shared" ca="1" si="36"/>
        <v>7689880000102</v>
      </c>
      <c r="N137" s="285" t="str">
        <f t="shared" ca="1" si="36"/>
        <v>21 22201136</v>
      </c>
      <c r="O137" s="216" t="str">
        <f t="shared" ca="1" si="36"/>
        <v>juliana.teixeira@abesydel.com.br</v>
      </c>
      <c r="P137" s="276" t="str">
        <f t="shared" ca="1" si="36"/>
        <v>Rua Desembargador Jorge Fontana 80 Sala 1305 Belvedere 30320670 Minas Gerais Belo Horizonte MG BRASIL</v>
      </c>
      <c r="Q137" s="149" t="str">
        <f t="shared" ca="1" si="36"/>
        <v>Real</v>
      </c>
      <c r="R137" s="149">
        <f t="shared" ca="1" si="36"/>
        <v>156323.63374415899</v>
      </c>
      <c r="S137" s="149">
        <f t="shared" ca="1" si="36"/>
        <v>158017.53751040099</v>
      </c>
      <c r="T137" s="149">
        <f t="shared" ca="1" si="36"/>
        <v>158017.53751040099</v>
      </c>
      <c r="V137" s="157" t="str">
        <f t="shared" ca="1" si="32"/>
        <v>SIM</v>
      </c>
      <c r="W137" s="158">
        <f t="shared" ca="1" si="32"/>
        <v>3</v>
      </c>
      <c r="X137" s="155" t="str">
        <f t="shared" ca="1" si="32"/>
        <v>Real</v>
      </c>
      <c r="Y137" s="155">
        <f t="shared" ca="1" si="29"/>
        <v>95000</v>
      </c>
      <c r="Z137" s="155" t="str">
        <f t="shared" ca="1" si="33"/>
        <v>Não</v>
      </c>
      <c r="AA137" s="156">
        <f t="shared" ca="1" si="33"/>
        <v>0</v>
      </c>
      <c r="AB137" s="156">
        <f t="shared" ca="1" si="35"/>
        <v>0</v>
      </c>
    </row>
    <row r="138" spans="2:29">
      <c r="B138" s="146">
        <v>79</v>
      </c>
      <c r="C138" s="206" t="s">
        <v>59</v>
      </c>
      <c r="D138" s="149" t="s">
        <v>69</v>
      </c>
      <c r="E138" s="149" t="s">
        <v>74</v>
      </c>
      <c r="F138" s="149"/>
      <c r="G138" s="201" t="str">
        <f t="shared" ca="1" si="34"/>
        <v>OSBR</v>
      </c>
      <c r="H138" s="149"/>
      <c r="I138" s="147" t="s">
        <v>66</v>
      </c>
      <c r="J138" s="147" t="s">
        <v>67</v>
      </c>
      <c r="K138" s="147" t="s">
        <v>14</v>
      </c>
      <c r="L138" s="280" t="str">
        <f t="shared" ca="1" si="36"/>
        <v>BANCO ITAU BBA SA</v>
      </c>
      <c r="M138" s="283" t="str">
        <f t="shared" ca="1" si="36"/>
        <v>17.298.092/0001-30</v>
      </c>
      <c r="N138" s="285" t="str">
        <f t="shared" ca="1" si="36"/>
        <v>11 37088500</v>
      </c>
      <c r="O138" s="216" t="str">
        <f t="shared" ca="1" si="36"/>
        <v>ellen.nakashima@itaubba.com</v>
      </c>
      <c r="P138" s="276" t="str">
        <f t="shared" ca="1" si="36"/>
        <v>Av Brigadeiro Faria Lima 3400 8o andar Itaim Bibi 04538-132 São Paulo Sao Paulo SP BRASIL</v>
      </c>
      <c r="Q138" s="149" t="str">
        <f t="shared" ca="1" si="36"/>
        <v>Real</v>
      </c>
      <c r="R138" s="149">
        <f t="shared" ca="1" si="36"/>
        <v>149526.47</v>
      </c>
      <c r="S138" s="149">
        <f t="shared" ca="1" si="36"/>
        <v>149526.47</v>
      </c>
      <c r="T138" s="149">
        <f t="shared" ca="1" si="36"/>
        <v>149526.47</v>
      </c>
      <c r="V138" s="157">
        <f t="shared" ca="1" si="32"/>
        <v>0</v>
      </c>
      <c r="W138" s="158">
        <f t="shared" ca="1" si="32"/>
        <v>0</v>
      </c>
      <c r="X138" s="155" t="str">
        <f t="shared" ca="1" si="32"/>
        <v>Real</v>
      </c>
      <c r="Y138" s="155">
        <f t="shared" ca="1" si="29"/>
        <v>0</v>
      </c>
      <c r="Z138" s="155" t="str">
        <f t="shared" ca="1" si="33"/>
        <v>Temos conta aberta com eles</v>
      </c>
      <c r="AA138" s="156">
        <f t="shared" ca="1" si="33"/>
        <v>0</v>
      </c>
      <c r="AB138" s="156">
        <f t="shared" ca="1" si="35"/>
        <v>0</v>
      </c>
    </row>
    <row r="139" spans="2:29">
      <c r="B139" s="146">
        <v>430</v>
      </c>
      <c r="C139" s="206" t="s">
        <v>59</v>
      </c>
      <c r="D139" s="149" t="s">
        <v>65</v>
      </c>
      <c r="E139" s="149"/>
      <c r="F139" s="149"/>
      <c r="G139" s="201" t="str">
        <f t="shared" ca="1" si="34"/>
        <v>OSCN</v>
      </c>
      <c r="H139" s="149"/>
      <c r="I139" s="147" t="s">
        <v>66</v>
      </c>
      <c r="J139" s="147" t="s">
        <v>67</v>
      </c>
      <c r="K139" s="147" t="s">
        <v>14</v>
      </c>
      <c r="L139" s="280" t="str">
        <f t="shared" ca="1" si="36"/>
        <v>MONTACOM ENGENHARIA LTDA</v>
      </c>
      <c r="M139" s="283">
        <f t="shared" ca="1" si="36"/>
        <v>30035117000171</v>
      </c>
      <c r="N139" s="285" t="str">
        <f t="shared" ca="1" si="36"/>
        <v>21 26168770</v>
      </c>
      <c r="O139" s="216" t="str">
        <f t="shared" ca="1" si="36"/>
        <v>montacon@montcon.com.br</v>
      </c>
      <c r="P139" s="276" t="str">
        <f t="shared" ca="1" si="36"/>
        <v>Av Carlos Augusto Tinoco Garcia 1766 Sol y Mar 27940290 Rio de Janeiro Macae RJ BRASIL</v>
      </c>
      <c r="Q139" s="149" t="str">
        <f t="shared" ca="1" si="36"/>
        <v>Real</v>
      </c>
      <c r="R139" s="149">
        <f t="shared" ca="1" si="36"/>
        <v>141017.55893116599</v>
      </c>
      <c r="S139" s="149">
        <f t="shared" ca="1" si="36"/>
        <v>142545.607943707</v>
      </c>
      <c r="T139" s="149">
        <f t="shared" ca="1" si="36"/>
        <v>142545.607943707</v>
      </c>
      <c r="V139" s="157" t="str">
        <f t="shared" ca="1" si="32"/>
        <v>SIM</v>
      </c>
      <c r="W139" s="158">
        <f t="shared" ca="1" si="32"/>
        <v>3</v>
      </c>
      <c r="X139" s="155" t="str">
        <f t="shared" ca="1" si="32"/>
        <v>Real</v>
      </c>
      <c r="Y139" s="155">
        <f t="shared" ca="1" si="29"/>
        <v>85698.29</v>
      </c>
      <c r="Z139" s="155" t="str">
        <f t="shared" ca="1" si="33"/>
        <v>Não</v>
      </c>
      <c r="AA139" s="156">
        <f t="shared" ca="1" si="33"/>
        <v>0</v>
      </c>
      <c r="AB139" s="156">
        <f t="shared" ca="1" si="35"/>
        <v>0</v>
      </c>
    </row>
    <row r="140" spans="2:29">
      <c r="B140" s="146">
        <v>107</v>
      </c>
      <c r="C140" s="206" t="s">
        <v>59</v>
      </c>
      <c r="D140" s="149" t="s">
        <v>65</v>
      </c>
      <c r="E140" s="149"/>
      <c r="F140" s="149"/>
      <c r="G140" s="201" t="str">
        <f t="shared" ca="1" si="34"/>
        <v>OSCN</v>
      </c>
      <c r="H140" s="149"/>
      <c r="I140" s="147" t="s">
        <v>66</v>
      </c>
      <c r="J140" s="147" t="s">
        <v>67</v>
      </c>
      <c r="K140" s="147" t="s">
        <v>14</v>
      </c>
      <c r="L140" s="280" t="str">
        <f t="shared" ca="1" si="36"/>
        <v>BUREAU VERITAS DO BRASIL SOCIEDADE</v>
      </c>
      <c r="M140" s="283">
        <f t="shared" ca="1" si="36"/>
        <v>33177148000155</v>
      </c>
      <c r="N140" s="285" t="str">
        <f t="shared" ca="1" si="36"/>
        <v>21 2206-9229</v>
      </c>
      <c r="O140" s="216" t="str">
        <f t="shared" ca="1" si="36"/>
        <v>jose.santana@br.bureauveritas.com</v>
      </c>
      <c r="P140" s="276" t="str">
        <f t="shared" ca="1" si="36"/>
        <v>Rua Pc Pio X 12 Centro 20070-000 Rio de Janeiro Rio de Janeiro BRASIL</v>
      </c>
      <c r="Q140" s="149" t="str">
        <f t="shared" ca="1" si="36"/>
        <v>Real</v>
      </c>
      <c r="R140" s="149">
        <f t="shared" ca="1" si="36"/>
        <v>129749.20839194801</v>
      </c>
      <c r="S140" s="149">
        <f t="shared" ca="1" si="36"/>
        <v>131155.154936932</v>
      </c>
      <c r="T140" s="149">
        <f t="shared" ca="1" si="36"/>
        <v>131155.154936932</v>
      </c>
      <c r="V140" s="157" t="str">
        <f t="shared" ca="1" si="32"/>
        <v>SIM</v>
      </c>
      <c r="W140" s="158">
        <f t="shared" ca="1" si="32"/>
        <v>3</v>
      </c>
      <c r="X140" s="155" t="str">
        <f t="shared" ca="1" si="32"/>
        <v>Real</v>
      </c>
      <c r="Y140" s="155">
        <f t="shared" ca="1" si="29"/>
        <v>78850.36</v>
      </c>
      <c r="Z140" s="155" t="str">
        <f t="shared" ca="1" si="33"/>
        <v>NÃO</v>
      </c>
      <c r="AA140" s="156">
        <f t="shared" ca="1" si="33"/>
        <v>0</v>
      </c>
      <c r="AB140" s="156">
        <f t="shared" ca="1" si="35"/>
        <v>0</v>
      </c>
    </row>
    <row r="141" spans="2:29">
      <c r="B141" s="146">
        <v>246</v>
      </c>
      <c r="C141" s="206" t="s">
        <v>59</v>
      </c>
      <c r="D141" s="149" t="s">
        <v>65</v>
      </c>
      <c r="E141" s="149"/>
      <c r="F141" s="149"/>
      <c r="G141" s="201" t="str">
        <f t="shared" ca="1" si="34"/>
        <v>OSCN</v>
      </c>
      <c r="H141" s="149"/>
      <c r="I141" s="147" t="s">
        <v>66</v>
      </c>
      <c r="J141" s="147" t="s">
        <v>67</v>
      </c>
      <c r="K141" s="147" t="s">
        <v>14</v>
      </c>
      <c r="L141" s="280" t="str">
        <f t="shared" ca="1" si="36"/>
        <v>FORSHIP ENGENHARIA S/A</v>
      </c>
      <c r="M141" s="283">
        <f t="shared" ca="1" si="36"/>
        <v>2657017000222</v>
      </c>
      <c r="N141" s="285" t="str">
        <f t="shared" ca="1" si="36"/>
        <v>21 39708900</v>
      </c>
      <c r="O141" s="216" t="str">
        <f t="shared" ca="1" si="36"/>
        <v>contabil@forship.com</v>
      </c>
      <c r="P141" s="276" t="str">
        <f t="shared" ca="1" si="36"/>
        <v>Rua Wenceslau Prodo 181 Jardim Carvalho 83402125 Parana Colombo BRASIL</v>
      </c>
      <c r="Q141" s="149" t="str">
        <f t="shared" ca="1" si="36"/>
        <v>Real</v>
      </c>
      <c r="R141" s="149">
        <f t="shared" ca="1" si="36"/>
        <v>123041.85492156701</v>
      </c>
      <c r="S141" s="149">
        <f t="shared" ca="1" si="36"/>
        <v>124375.121405111</v>
      </c>
      <c r="T141" s="149">
        <f t="shared" ca="1" si="36"/>
        <v>124375.121405111</v>
      </c>
      <c r="V141" s="157" t="str">
        <f t="shared" ca="1" si="32"/>
        <v>SIM</v>
      </c>
      <c r="W141" s="158">
        <f t="shared" ca="1" si="32"/>
        <v>3</v>
      </c>
      <c r="X141" s="155" t="str">
        <f t="shared" ca="1" si="32"/>
        <v>Real</v>
      </c>
      <c r="Y141" s="155">
        <f t="shared" ca="1" si="29"/>
        <v>74775.210000000006</v>
      </c>
      <c r="Z141" s="155" t="str">
        <f t="shared" ca="1" si="33"/>
        <v>NÃO</v>
      </c>
      <c r="AA141" s="156">
        <f t="shared" ca="1" si="33"/>
        <v>0</v>
      </c>
      <c r="AB141" s="156">
        <f t="shared" ca="1" si="35"/>
        <v>0</v>
      </c>
    </row>
    <row r="142" spans="2:29" ht="30">
      <c r="B142" s="146">
        <v>417</v>
      </c>
      <c r="C142" s="206" t="s">
        <v>59</v>
      </c>
      <c r="D142" s="149" t="s">
        <v>65</v>
      </c>
      <c r="E142" s="149"/>
      <c r="F142" s="149"/>
      <c r="G142" s="201" t="str">
        <f t="shared" ca="1" si="34"/>
        <v>OSCN</v>
      </c>
      <c r="H142" s="149"/>
      <c r="I142" s="147" t="s">
        <v>66</v>
      </c>
      <c r="J142" s="147" t="s">
        <v>67</v>
      </c>
      <c r="K142" s="147" t="s">
        <v>14</v>
      </c>
      <c r="L142" s="280" t="str">
        <f t="shared" ca="1" si="36"/>
        <v>MIBRA ENGENHARIA E COMERCIO LTDA</v>
      </c>
      <c r="M142" s="283">
        <f t="shared" ca="1" si="36"/>
        <v>32151342000107</v>
      </c>
      <c r="N142" s="285" t="str">
        <f t="shared" ca="1" si="36"/>
        <v>21 32828080</v>
      </c>
      <c r="O142" s="216" t="str">
        <f t="shared" ca="1" si="36"/>
        <v>mibra@mibra.com.br</v>
      </c>
      <c r="P142" s="276" t="str">
        <f t="shared" ca="1" si="36"/>
        <v>Av Oscar Niemeyer 2000 Bloco 1 Sala 70 Santo Cristo 20220297 Rio de Janeiro Rio de Janeiro RJ BRASIL</v>
      </c>
      <c r="Q142" s="149" t="str">
        <f t="shared" ca="1" si="36"/>
        <v>Real</v>
      </c>
      <c r="R142" s="149">
        <f t="shared" ca="1" si="36"/>
        <v>121620.264251417</v>
      </c>
      <c r="S142" s="149">
        <f t="shared" ca="1" si="36"/>
        <v>122938.126552417</v>
      </c>
      <c r="T142" s="149">
        <f t="shared" ca="1" si="36"/>
        <v>122938.126552417</v>
      </c>
      <c r="V142" s="157" t="str">
        <f t="shared" ca="1" si="32"/>
        <v>SIM</v>
      </c>
      <c r="W142" s="158">
        <f t="shared" ca="1" si="32"/>
        <v>3</v>
      </c>
      <c r="X142" s="155" t="str">
        <f t="shared" ca="1" si="32"/>
        <v>Real</v>
      </c>
      <c r="Y142" s="155">
        <f t="shared" ref="Y142:Y173" ca="1" si="37">INDEX(INDIRECT($I142&amp;"!$1:$1048576"),MATCH($B142,INDIRECT($I142&amp;"!$A:$A"),),MATCH(Y$2,INDIRECT($I142&amp;"!$1:$1"),))</f>
        <v>73910.289999999994</v>
      </c>
      <c r="Z142" s="155" t="str">
        <f t="shared" ca="1" si="33"/>
        <v>Não</v>
      </c>
      <c r="AA142" s="156">
        <f t="shared" ca="1" si="33"/>
        <v>0</v>
      </c>
      <c r="AB142" s="156">
        <f t="shared" ca="1" si="35"/>
        <v>0</v>
      </c>
    </row>
    <row r="143" spans="2:29" ht="30">
      <c r="B143" s="146">
        <v>627</v>
      </c>
      <c r="C143" s="206" t="s">
        <v>59</v>
      </c>
      <c r="D143" s="149" t="s">
        <v>65</v>
      </c>
      <c r="E143" s="149"/>
      <c r="F143" s="149"/>
      <c r="G143" s="201" t="str">
        <f t="shared" ca="1" si="34"/>
        <v>OSCN</v>
      </c>
      <c r="H143" s="149"/>
      <c r="I143" s="147" t="s">
        <v>66</v>
      </c>
      <c r="J143" s="147" t="s">
        <v>67</v>
      </c>
      <c r="K143" s="147" t="s">
        <v>14</v>
      </c>
      <c r="L143" s="280" t="str">
        <f t="shared" ref="L143:T152" ca="1" si="38">INDEX(INDIRECT($I143&amp;"!$1:$1048576"),MATCH($B143,INDIRECT($I143&amp;"!$A:$A"),),MATCH(L$2,INDIRECT($I143&amp;"!$1:$1"),))</f>
        <v>TRANSPORTES BIRDAY COMERCIO LTDA</v>
      </c>
      <c r="M143" s="283">
        <f t="shared" ca="1" si="38"/>
        <v>343915000108</v>
      </c>
      <c r="N143" s="285" t="str">
        <f t="shared" ca="1" si="38"/>
        <v>21 31944850</v>
      </c>
      <c r="O143" s="216" t="str">
        <f t="shared" ca="1" si="38"/>
        <v>comercial1@transbirday.com.br</v>
      </c>
      <c r="P143" s="276" t="str">
        <f t="shared" ca="1" si="38"/>
        <v>Rua Tenente Frederico Gustavo 55 Jacarepagua 21321170 Rio de Janeiro Rio de Janeiro RJ BRASIL</v>
      </c>
      <c r="Q143" s="149" t="str">
        <f t="shared" ca="1" si="38"/>
        <v>Real</v>
      </c>
      <c r="R143" s="149">
        <f t="shared" ca="1" si="38"/>
        <v>121562.809459439</v>
      </c>
      <c r="S143" s="149">
        <f t="shared" ca="1" si="38"/>
        <v>122879.0312295</v>
      </c>
      <c r="T143" s="149">
        <f t="shared" ca="1" si="38"/>
        <v>122879.0312295</v>
      </c>
      <c r="V143" s="157" t="str">
        <f t="shared" ca="1" si="32"/>
        <v>SIM</v>
      </c>
      <c r="W143" s="158">
        <f t="shared" ca="1" si="32"/>
        <v>3</v>
      </c>
      <c r="X143" s="155" t="str">
        <f t="shared" ca="1" si="32"/>
        <v>Real</v>
      </c>
      <c r="Y143" s="155">
        <f t="shared" ca="1" si="37"/>
        <v>80484.95</v>
      </c>
      <c r="Z143" s="155" t="str">
        <f t="shared" ca="1" si="33"/>
        <v>Não</v>
      </c>
      <c r="AA143" s="156">
        <f t="shared" ca="1" si="33"/>
        <v>0</v>
      </c>
      <c r="AB143" s="156">
        <f t="shared" ca="1" si="35"/>
        <v>0</v>
      </c>
    </row>
    <row r="144" spans="2:29" ht="30">
      <c r="B144" s="146">
        <v>161</v>
      </c>
      <c r="C144" s="206" t="s">
        <v>59</v>
      </c>
      <c r="D144" s="149" t="s">
        <v>65</v>
      </c>
      <c r="E144" s="149"/>
      <c r="F144" s="149"/>
      <c r="G144" s="201" t="str">
        <f t="shared" ca="1" si="34"/>
        <v>OSBR</v>
      </c>
      <c r="H144" s="149"/>
      <c r="I144" s="147" t="s">
        <v>66</v>
      </c>
      <c r="J144" s="147" t="s">
        <v>67</v>
      </c>
      <c r="K144" s="147" t="s">
        <v>14</v>
      </c>
      <c r="L144" s="280" t="str">
        <f t="shared" ca="1" si="38"/>
        <v>CUSHMAN E WAKEFIELD SERVICOS GERAIS</v>
      </c>
      <c r="M144" s="283">
        <f t="shared" ca="1" si="38"/>
        <v>5752618000121</v>
      </c>
      <c r="N144" s="285" t="str">
        <f t="shared" ca="1" si="38"/>
        <v>11 35136129</v>
      </c>
      <c r="O144" s="216" t="str">
        <f t="shared" ca="1" si="38"/>
        <v>tributario@cushwake.com</v>
      </c>
      <c r="P144" s="276" t="str">
        <f t="shared" ca="1" si="38"/>
        <v>Av Marcos Penteado de Ulhoa Rodrigues 939 8o andar Tambore 6460040 São Paulo Barueri BRASIL</v>
      </c>
      <c r="Q144" s="149" t="str">
        <f t="shared" ca="1" si="38"/>
        <v>Real</v>
      </c>
      <c r="R144" s="149">
        <f t="shared" ca="1" si="38"/>
        <v>120059.59</v>
      </c>
      <c r="S144" s="149">
        <f t="shared" ca="1" si="38"/>
        <v>121360.54599161301</v>
      </c>
      <c r="T144" s="149">
        <f t="shared" ca="1" si="38"/>
        <v>121360.54599161301</v>
      </c>
      <c r="V144" s="157" t="str">
        <f t="shared" ca="1" si="32"/>
        <v>SIM</v>
      </c>
      <c r="W144" s="158">
        <f t="shared" ca="1" si="32"/>
        <v>3</v>
      </c>
      <c r="X144" s="155" t="str">
        <f t="shared" ca="1" si="32"/>
        <v>Real</v>
      </c>
      <c r="Y144" s="155">
        <f t="shared" ca="1" si="37"/>
        <v>72961.850000000006</v>
      </c>
      <c r="Z144" s="155" t="str">
        <f t="shared" ca="1" si="33"/>
        <v>Não</v>
      </c>
      <c r="AA144" s="156">
        <f t="shared" ca="1" si="33"/>
        <v>0</v>
      </c>
      <c r="AB144" s="156">
        <f t="shared" ca="1" si="35"/>
        <v>0</v>
      </c>
    </row>
    <row r="145" spans="2:29">
      <c r="B145" s="146">
        <v>283</v>
      </c>
      <c r="C145" s="206" t="s">
        <v>59</v>
      </c>
      <c r="D145" s="149" t="s">
        <v>65</v>
      </c>
      <c r="E145" s="149"/>
      <c r="F145" s="149"/>
      <c r="G145" s="201" t="str">
        <f t="shared" ca="1" si="34"/>
        <v>OSCN</v>
      </c>
      <c r="H145" s="149"/>
      <c r="I145" s="147" t="s">
        <v>66</v>
      </c>
      <c r="J145" s="147" t="s">
        <v>67</v>
      </c>
      <c r="K145" s="147" t="s">
        <v>14</v>
      </c>
      <c r="L145" s="280" t="str">
        <f t="shared" ca="1" si="38"/>
        <v>HSM EDUCACAO SA</v>
      </c>
      <c r="M145" s="283" t="str">
        <f t="shared" ca="1" si="38"/>
        <v>11.408.980/0001-82</v>
      </c>
      <c r="N145" s="285" t="str">
        <f t="shared" ca="1" si="38"/>
        <v>31 3319-9931</v>
      </c>
      <c r="O145" s="216" t="str">
        <f t="shared" ca="1" si="38"/>
        <v>fiscal@animaeducacao.com.br</v>
      </c>
      <c r="P145" s="276" t="str">
        <f t="shared" ca="1" si="38"/>
        <v>Rua Albano Schmidt 3333 Sala NDE 2 Bloco Iririu 89227-753 Santa Catarina Joinville SC BRASIL</v>
      </c>
      <c r="Q145" s="149" t="str">
        <f t="shared" ca="1" si="38"/>
        <v>Real</v>
      </c>
      <c r="R145" s="149">
        <f t="shared" ca="1" si="38"/>
        <v>117510.120997419</v>
      </c>
      <c r="S145" s="149">
        <f t="shared" ca="1" si="38"/>
        <v>118783.446289068</v>
      </c>
      <c r="T145" s="149">
        <f t="shared" ca="1" si="38"/>
        <v>118783.446289068</v>
      </c>
      <c r="V145" s="157" t="str">
        <f t="shared" ref="V145:X164" ca="1" si="39">INDEX(INDIRECT($I145&amp;"!$1:$1048576"),MATCH($B145,INDIRECT($I145&amp;"!$A:$A"),),MATCH(V$2,INDIRECT($I145&amp;"!$1:$1"),))</f>
        <v>SIM</v>
      </c>
      <c r="W145" s="158">
        <f t="shared" ca="1" si="39"/>
        <v>3</v>
      </c>
      <c r="X145" s="155" t="str">
        <f t="shared" ca="1" si="39"/>
        <v>Real</v>
      </c>
      <c r="Y145" s="155">
        <f t="shared" ca="1" si="37"/>
        <v>71412.5</v>
      </c>
      <c r="Z145" s="155" t="str">
        <f t="shared" ref="Z145:AA164" ca="1" si="40">INDEX(INDIRECT($I145&amp;"!$1:$1048576"),MATCH($B145,INDIRECT($I145&amp;"!$A:$A"),),MATCH(Z$2,INDIRECT($I145&amp;"!$1:$1"),))</f>
        <v>Não</v>
      </c>
      <c r="AA145" s="156">
        <f t="shared" ca="1" si="40"/>
        <v>0</v>
      </c>
      <c r="AB145" s="156">
        <f t="shared" ca="1" si="35"/>
        <v>0</v>
      </c>
    </row>
    <row r="146" spans="2:29">
      <c r="B146" s="146">
        <v>48</v>
      </c>
      <c r="C146" s="206" t="s">
        <v>59</v>
      </c>
      <c r="D146" s="149" t="s">
        <v>65</v>
      </c>
      <c r="E146" s="149"/>
      <c r="F146" s="149"/>
      <c r="G146" s="201" t="str">
        <f t="shared" ca="1" si="34"/>
        <v>OSCN</v>
      </c>
      <c r="H146" s="149"/>
      <c r="I146" s="147" t="s">
        <v>66</v>
      </c>
      <c r="J146" s="147" t="s">
        <v>67</v>
      </c>
      <c r="K146" s="147" t="s">
        <v>14</v>
      </c>
      <c r="L146" s="280" t="str">
        <f t="shared" ca="1" si="38"/>
        <v>AMBIPAR RESPONSE ENVIRONMENTAL SERVICES LTDA</v>
      </c>
      <c r="M146" s="283">
        <f t="shared" ca="1" si="38"/>
        <v>10550896000136</v>
      </c>
      <c r="N146" s="285" t="str">
        <f t="shared" ca="1" si="38"/>
        <v>27 31345361</v>
      </c>
      <c r="O146" s="216" t="str">
        <f t="shared" ca="1" si="38"/>
        <v>contabilidade.es@ambipar.com</v>
      </c>
      <c r="P146" s="276" t="str">
        <f t="shared" ca="1" si="38"/>
        <v>Lrg Ibam 1 5o andar Botafogo 22271070 Rio de Janeiro Rio de Janeiro BRASIL</v>
      </c>
      <c r="Q146" s="149" t="str">
        <f t="shared" ca="1" si="38"/>
        <v>Real</v>
      </c>
      <c r="R146" s="149">
        <f t="shared" ca="1" si="38"/>
        <v>113577.331019683</v>
      </c>
      <c r="S146" s="149">
        <f t="shared" ca="1" si="38"/>
        <v>114808.041080382</v>
      </c>
      <c r="T146" s="149">
        <f t="shared" ca="1" si="38"/>
        <v>114808.041080382</v>
      </c>
      <c r="V146" s="157" t="str">
        <f t="shared" ca="1" si="39"/>
        <v>SIM</v>
      </c>
      <c r="W146" s="158">
        <f t="shared" ca="1" si="39"/>
        <v>3</v>
      </c>
      <c r="X146" s="155" t="str">
        <f t="shared" ca="1" si="39"/>
        <v>Real</v>
      </c>
      <c r="Y146" s="155">
        <f t="shared" ca="1" si="37"/>
        <v>69022.490000000005</v>
      </c>
      <c r="Z146" s="155" t="str">
        <f t="shared" ca="1" si="40"/>
        <v>Não</v>
      </c>
      <c r="AA146" s="156">
        <f t="shared" ca="1" si="40"/>
        <v>0</v>
      </c>
      <c r="AB146" s="156">
        <f t="shared" ca="1" si="35"/>
        <v>0</v>
      </c>
    </row>
    <row r="147" spans="2:29" ht="30">
      <c r="B147" s="146">
        <v>563</v>
      </c>
      <c r="C147" s="206" t="s">
        <v>59</v>
      </c>
      <c r="D147" s="149" t="s">
        <v>65</v>
      </c>
      <c r="E147" s="149"/>
      <c r="F147" s="149"/>
      <c r="G147" s="201" t="str">
        <f t="shared" ca="1" si="34"/>
        <v>OSCN</v>
      </c>
      <c r="H147" s="149"/>
      <c r="I147" s="147" t="s">
        <v>66</v>
      </c>
      <c r="J147" s="147" t="s">
        <v>67</v>
      </c>
      <c r="K147" s="147" t="s">
        <v>14</v>
      </c>
      <c r="L147" s="280" t="str">
        <f t="shared" ca="1" si="38"/>
        <v>SERVIÇO SOCIAL AUTÔNOMO PARANÁ TECNOLOGIA</v>
      </c>
      <c r="M147" s="283" t="str">
        <f t="shared" ca="1" si="38"/>
        <v>02.772.961/0002-20</v>
      </c>
      <c r="N147" s="285" t="str">
        <f t="shared" ca="1" si="38"/>
        <v>41 3320-2006</v>
      </c>
      <c r="O147" s="216" t="str">
        <f t="shared" ca="1" si="38"/>
        <v>osmar@simepar.br</v>
      </c>
      <c r="P147" s="276" t="str">
        <f t="shared" ca="1" si="38"/>
        <v>Rua Cel Francisco H dos Santos 210 Centro Pol Jardim das Americas 81530-900 Curitiba Curitiba PR BRASIL</v>
      </c>
      <c r="Q147" s="149" t="str">
        <f t="shared" ca="1" si="38"/>
        <v>Real</v>
      </c>
      <c r="R147" s="149">
        <f t="shared" ca="1" si="38"/>
        <v>112259.308870668</v>
      </c>
      <c r="S147" s="149">
        <f t="shared" ca="1" si="38"/>
        <v>113475.737004644</v>
      </c>
      <c r="T147" s="149">
        <f t="shared" ca="1" si="38"/>
        <v>113475.737004644</v>
      </c>
      <c r="V147" s="157" t="str">
        <f t="shared" ca="1" si="39"/>
        <v>SIM</v>
      </c>
      <c r="W147" s="158">
        <f t="shared" ca="1" si="39"/>
        <v>3</v>
      </c>
      <c r="X147" s="155" t="str">
        <f t="shared" ca="1" si="39"/>
        <v>Real</v>
      </c>
      <c r="Y147" s="155">
        <f t="shared" ca="1" si="37"/>
        <v>68221.509999999995</v>
      </c>
      <c r="Z147" s="155" t="str">
        <f t="shared" ca="1" si="40"/>
        <v>Não</v>
      </c>
      <c r="AA147" s="156">
        <f t="shared" ca="1" si="40"/>
        <v>0</v>
      </c>
      <c r="AB147" s="156">
        <f t="shared" ca="1" si="35"/>
        <v>0</v>
      </c>
    </row>
    <row r="148" spans="2:29" ht="30">
      <c r="B148" s="146">
        <v>195</v>
      </c>
      <c r="C148" s="206" t="s">
        <v>59</v>
      </c>
      <c r="D148" s="149" t="s">
        <v>65</v>
      </c>
      <c r="E148" s="149"/>
      <c r="F148" s="149"/>
      <c r="G148" s="201" t="str">
        <f t="shared" ca="1" si="34"/>
        <v>OSCN</v>
      </c>
      <c r="H148" s="149"/>
      <c r="I148" s="147" t="s">
        <v>66</v>
      </c>
      <c r="J148" s="147" t="s">
        <v>67</v>
      </c>
      <c r="K148" s="147" t="s">
        <v>14</v>
      </c>
      <c r="L148" s="280" t="str">
        <f t="shared" ca="1" si="38"/>
        <v>EGT ENGENHARIA LTDA</v>
      </c>
      <c r="M148" s="283">
        <f t="shared" ca="1" si="38"/>
        <v>376282000126</v>
      </c>
      <c r="N148" s="285" t="str">
        <f t="shared" ca="1" si="38"/>
        <v>11 38621236</v>
      </c>
      <c r="O148" s="216" t="str">
        <f t="shared" ca="1" si="38"/>
        <v>egt@egtengenharia.com.br</v>
      </c>
      <c r="P148" s="276" t="str">
        <f t="shared" ca="1" si="38"/>
        <v>Rua Esp dos Ministerios Bloco P 5o andar Zona Civico Administrativa 70048900 Distrito Federal Brasilia BRASIL</v>
      </c>
      <c r="Q148" s="149" t="str">
        <f t="shared" ca="1" si="38"/>
        <v>Real</v>
      </c>
      <c r="R148" s="149">
        <f t="shared" ca="1" si="38"/>
        <v>111483.43353859799</v>
      </c>
      <c r="S148" s="149">
        <f t="shared" ca="1" si="38"/>
        <v>112691.454382417</v>
      </c>
      <c r="T148" s="149">
        <f t="shared" ca="1" si="38"/>
        <v>112691.454382417</v>
      </c>
      <c r="V148" s="157" t="str">
        <f t="shared" ca="1" si="39"/>
        <v>SIM</v>
      </c>
      <c r="W148" s="158">
        <f t="shared" ca="1" si="39"/>
        <v>3</v>
      </c>
      <c r="X148" s="155" t="str">
        <f t="shared" ca="1" si="39"/>
        <v>Real</v>
      </c>
      <c r="Y148" s="155">
        <f t="shared" ca="1" si="37"/>
        <v>67750</v>
      </c>
      <c r="Z148" s="155" t="str">
        <f t="shared" ca="1" si="40"/>
        <v>Não</v>
      </c>
      <c r="AA148" s="156">
        <f t="shared" ca="1" si="40"/>
        <v>0</v>
      </c>
      <c r="AB148" s="156">
        <f t="shared" ca="1" si="35"/>
        <v>0</v>
      </c>
    </row>
    <row r="149" spans="2:29">
      <c r="B149" s="146">
        <v>295</v>
      </c>
      <c r="C149" s="206" t="s">
        <v>59</v>
      </c>
      <c r="D149" s="149" t="s">
        <v>65</v>
      </c>
      <c r="E149" s="149"/>
      <c r="F149" s="149"/>
      <c r="G149" s="201" t="str">
        <f t="shared" ca="1" si="34"/>
        <v>OSBR</v>
      </c>
      <c r="H149" s="149"/>
      <c r="I149" s="147" t="s">
        <v>66</v>
      </c>
      <c r="J149" s="147" t="s">
        <v>67</v>
      </c>
      <c r="K149" s="147" t="s">
        <v>14</v>
      </c>
      <c r="L149" s="280" t="str">
        <f t="shared" ca="1" si="38"/>
        <v>IMAGE NATION ARTES LTDA</v>
      </c>
      <c r="M149" s="283">
        <f t="shared" ca="1" si="38"/>
        <v>2332876000160</v>
      </c>
      <c r="N149" s="285" t="str">
        <f t="shared" ca="1" si="38"/>
        <v>21 93220499</v>
      </c>
      <c r="O149" s="216" t="str">
        <f t="shared" ca="1" si="38"/>
        <v>keucesar@hotmail.com</v>
      </c>
      <c r="P149" s="276" t="str">
        <f t="shared" ca="1" si="38"/>
        <v>Rua Coronel Moreira 170 Centro 28200000 Rio de Janeiro São João da Barra BRASIL</v>
      </c>
      <c r="Q149" s="149" t="str">
        <f t="shared" ca="1" si="38"/>
        <v>Real</v>
      </c>
      <c r="R149" s="149">
        <f t="shared" ca="1" si="38"/>
        <v>96065.2</v>
      </c>
      <c r="S149" s="149">
        <f t="shared" ca="1" si="38"/>
        <v>97106.151390916406</v>
      </c>
      <c r="T149" s="149">
        <f t="shared" ca="1" si="38"/>
        <v>97106.151390916406</v>
      </c>
      <c r="V149" s="157" t="str">
        <f t="shared" ca="1" si="39"/>
        <v>SIM</v>
      </c>
      <c r="W149" s="158">
        <f t="shared" ca="1" si="39"/>
        <v>3</v>
      </c>
      <c r="X149" s="155" t="str">
        <f t="shared" ca="1" si="39"/>
        <v>Real</v>
      </c>
      <c r="Y149" s="155">
        <f t="shared" ca="1" si="37"/>
        <v>58380.13</v>
      </c>
      <c r="Z149" s="155" t="str">
        <f t="shared" ca="1" si="40"/>
        <v>Não</v>
      </c>
      <c r="AA149" s="156">
        <f t="shared" ca="1" si="40"/>
        <v>0</v>
      </c>
      <c r="AB149" s="156">
        <f t="shared" ca="1" si="35"/>
        <v>0</v>
      </c>
    </row>
    <row r="150" spans="2:29">
      <c r="B150" s="146">
        <v>423</v>
      </c>
      <c r="C150" s="206" t="s">
        <v>59</v>
      </c>
      <c r="D150" s="149" t="s">
        <v>65</v>
      </c>
      <c r="E150" s="149"/>
      <c r="F150" s="149"/>
      <c r="G150" s="201" t="str">
        <f t="shared" ca="1" si="34"/>
        <v>OSCN</v>
      </c>
      <c r="H150" s="149"/>
      <c r="I150" s="147" t="s">
        <v>66</v>
      </c>
      <c r="J150" s="147" t="s">
        <v>67</v>
      </c>
      <c r="K150" s="147" t="s">
        <v>14</v>
      </c>
      <c r="L150" s="280" t="str">
        <f t="shared" ca="1" si="38"/>
        <v>MITEL COMERCIO E SERVICOS DO BRASIL</v>
      </c>
      <c r="M150" s="283">
        <f t="shared" ca="1" si="38"/>
        <v>8240607000150</v>
      </c>
      <c r="N150" s="285" t="str">
        <f t="shared" ca="1" si="38"/>
        <v>21 25860001</v>
      </c>
      <c r="O150" s="216" t="str">
        <f t="shared" ca="1" si="38"/>
        <v>sonia_azevedo@mitel.com</v>
      </c>
      <c r="P150" s="276" t="str">
        <f t="shared" ca="1" si="38"/>
        <v>Av Das Americas Barra da Tijuca 22640100 Rio de Janeiro Rio de Janeiro RJ BRASIL</v>
      </c>
      <c r="Q150" s="149" t="str">
        <f t="shared" ca="1" si="38"/>
        <v>Real</v>
      </c>
      <c r="R150" s="149">
        <f t="shared" ca="1" si="38"/>
        <v>92704.670339776101</v>
      </c>
      <c r="S150" s="149">
        <f t="shared" ca="1" si="38"/>
        <v>93709.206803492794</v>
      </c>
      <c r="T150" s="149">
        <f t="shared" ca="1" si="38"/>
        <v>93709.206803492794</v>
      </c>
      <c r="V150" s="157" t="str">
        <f t="shared" ca="1" si="39"/>
        <v>SIM</v>
      </c>
      <c r="W150" s="158">
        <f t="shared" ca="1" si="39"/>
        <v>3</v>
      </c>
      <c r="X150" s="155" t="str">
        <f t="shared" ca="1" si="39"/>
        <v>Real</v>
      </c>
      <c r="Y150" s="155">
        <f t="shared" ca="1" si="37"/>
        <v>56337.89</v>
      </c>
      <c r="Z150" s="155" t="str">
        <f t="shared" ca="1" si="40"/>
        <v>Não</v>
      </c>
      <c r="AA150" s="156">
        <f t="shared" ca="1" si="40"/>
        <v>0</v>
      </c>
      <c r="AB150" s="156">
        <f t="shared" ca="1" si="35"/>
        <v>0</v>
      </c>
    </row>
    <row r="151" spans="2:29">
      <c r="B151" s="146">
        <v>15</v>
      </c>
      <c r="C151" s="206" t="s">
        <v>59</v>
      </c>
      <c r="D151" s="149" t="s">
        <v>65</v>
      </c>
      <c r="E151" s="149"/>
      <c r="F151" s="149"/>
      <c r="G151" s="201" t="str">
        <f t="shared" ca="1" si="34"/>
        <v>OSCN</v>
      </c>
      <c r="H151" s="149"/>
      <c r="I151" s="147" t="s">
        <v>66</v>
      </c>
      <c r="J151" s="147" t="s">
        <v>67</v>
      </c>
      <c r="K151" s="147" t="s">
        <v>14</v>
      </c>
      <c r="L151" s="280" t="str">
        <f t="shared" ca="1" si="38"/>
        <v>A. J ROSA GOMES PUSADA LTDA</v>
      </c>
      <c r="M151" s="283">
        <f t="shared" ca="1" si="38"/>
        <v>10277285000166</v>
      </c>
      <c r="N151" s="285" t="str">
        <f t="shared" ca="1" si="38"/>
        <v>22 27411669</v>
      </c>
      <c r="O151" s="216" t="str">
        <f t="shared" ca="1" si="38"/>
        <v>alexandre_shop@hotmail.com</v>
      </c>
      <c r="P151" s="276" t="str">
        <f t="shared" ca="1" si="38"/>
        <v>Av Lauro Muller 116 Sala 901 E Botafogo 22290160 Rio de Janeiro Rio de Janeiro BRASIL</v>
      </c>
      <c r="Q151" s="149" t="str">
        <f t="shared" ca="1" si="38"/>
        <v>Real</v>
      </c>
      <c r="R151" s="149">
        <f t="shared" ca="1" si="38"/>
        <v>91906.580596594504</v>
      </c>
      <c r="S151" s="149">
        <f t="shared" ca="1" si="38"/>
        <v>92902.469057514696</v>
      </c>
      <c r="T151" s="149">
        <f t="shared" ca="1" si="38"/>
        <v>92902.469057514696</v>
      </c>
      <c r="V151" s="157" t="str">
        <f t="shared" ca="1" si="39"/>
        <v>SIM</v>
      </c>
      <c r="W151" s="158">
        <f t="shared" ca="1" si="39"/>
        <v>3</v>
      </c>
      <c r="X151" s="155" t="str">
        <f t="shared" ca="1" si="39"/>
        <v>Real</v>
      </c>
      <c r="Y151" s="155">
        <f t="shared" ca="1" si="37"/>
        <v>55852.88</v>
      </c>
      <c r="Z151" s="155" t="str">
        <f t="shared" ca="1" si="40"/>
        <v>Não</v>
      </c>
      <c r="AA151" s="156">
        <f t="shared" ca="1" si="40"/>
        <v>0</v>
      </c>
      <c r="AB151" s="156">
        <f t="shared" ca="1" si="35"/>
        <v>0</v>
      </c>
    </row>
    <row r="152" spans="2:29">
      <c r="B152" s="146">
        <v>501</v>
      </c>
      <c r="C152" s="206" t="s">
        <v>59</v>
      </c>
      <c r="D152" s="149" t="s">
        <v>65</v>
      </c>
      <c r="E152" s="149"/>
      <c r="F152" s="149"/>
      <c r="G152" s="201" t="str">
        <f t="shared" ca="1" si="34"/>
        <v>OSCN</v>
      </c>
      <c r="H152" s="149"/>
      <c r="I152" s="147" t="s">
        <v>66</v>
      </c>
      <c r="J152" s="147" t="s">
        <v>67</v>
      </c>
      <c r="K152" s="147" t="s">
        <v>14</v>
      </c>
      <c r="L152" s="280" t="str">
        <f t="shared" ca="1" si="38"/>
        <v>PRIME UP SOLUCOES EM TI LTDA</v>
      </c>
      <c r="M152" s="283">
        <f t="shared" ca="1" si="38"/>
        <v>6118361000113</v>
      </c>
      <c r="N152" s="285" t="str">
        <f t="shared" ca="1" si="38"/>
        <v>21 25126005</v>
      </c>
      <c r="O152" s="216" t="str">
        <f t="shared" ca="1" si="38"/>
        <v>daflon@primeup.com.br</v>
      </c>
      <c r="P152" s="276" t="str">
        <f t="shared" ca="1" si="38"/>
        <v>Rod RJ 116 KM 47 Castalia 28680000 Rio de Janeiro Cachoeiras de Macacu RJ BRASIL</v>
      </c>
      <c r="Q152" s="149" t="str">
        <f t="shared" ca="1" si="38"/>
        <v>Real</v>
      </c>
      <c r="R152" s="149">
        <f t="shared" ca="1" si="38"/>
        <v>90442.272436633997</v>
      </c>
      <c r="S152" s="149">
        <f t="shared" ca="1" si="38"/>
        <v>91422.293833517295</v>
      </c>
      <c r="T152" s="149">
        <f t="shared" ca="1" si="38"/>
        <v>91422.293833517295</v>
      </c>
      <c r="V152" s="157" t="str">
        <f t="shared" ca="1" si="39"/>
        <v>SIM</v>
      </c>
      <c r="W152" s="158">
        <f t="shared" ca="1" si="39"/>
        <v>3</v>
      </c>
      <c r="X152" s="155" t="str">
        <f t="shared" ca="1" si="39"/>
        <v>Real</v>
      </c>
      <c r="Y152" s="155">
        <f t="shared" ca="1" si="37"/>
        <v>54963</v>
      </c>
      <c r="Z152" s="155" t="str">
        <f t="shared" ca="1" si="40"/>
        <v>Não</v>
      </c>
      <c r="AA152" s="156" t="str">
        <f t="shared" ca="1" si="40"/>
        <v>Serviços pontuais</v>
      </c>
      <c r="AB152" s="156">
        <f t="shared" ca="1" si="35"/>
        <v>0</v>
      </c>
    </row>
    <row r="153" spans="2:29">
      <c r="B153" s="146">
        <v>495</v>
      </c>
      <c r="C153" s="206" t="s">
        <v>59</v>
      </c>
      <c r="D153" s="149" t="s">
        <v>65</v>
      </c>
      <c r="E153" s="149"/>
      <c r="F153" s="149"/>
      <c r="G153" s="201" t="str">
        <f t="shared" ca="1" si="34"/>
        <v>OSCN</v>
      </c>
      <c r="H153" s="149"/>
      <c r="I153" s="147" t="s">
        <v>66</v>
      </c>
      <c r="J153" s="147" t="s">
        <v>67</v>
      </c>
      <c r="K153" s="147" t="s">
        <v>14</v>
      </c>
      <c r="L153" s="280" t="str">
        <f t="shared" ref="L153:T162" ca="1" si="41">INDEX(INDIRECT($I153&amp;"!$1:$1048576"),MATCH($B153,INDIRECT($I153&amp;"!$A:$A"),),MATCH(L$2,INDIRECT($I153&amp;"!$1:$1"),))</f>
        <v>PRACA BRASIL LOGISTICA LTDA</v>
      </c>
      <c r="M153" s="283">
        <f t="shared" ca="1" si="41"/>
        <v>66922600000204</v>
      </c>
      <c r="N153" s="285" t="str">
        <f t="shared" ca="1" si="41"/>
        <v>22 27414675</v>
      </c>
      <c r="O153" s="216" t="str">
        <f t="shared" ca="1" si="41"/>
        <v>leopraca@terra.com.br</v>
      </c>
      <c r="P153" s="276" t="str">
        <f t="shared" ca="1" si="41"/>
        <v>Rua Henri Dunant 780 Edif Torre B 3o andar Santo Amaro 4709110 São Paulo São Paulo SP BRASIL</v>
      </c>
      <c r="Q153" s="149" t="str">
        <f t="shared" ca="1" si="41"/>
        <v>Real</v>
      </c>
      <c r="R153" s="149">
        <f t="shared" ca="1" si="41"/>
        <v>88448.767638650999</v>
      </c>
      <c r="S153" s="149">
        <f t="shared" ca="1" si="41"/>
        <v>89407.187661484699</v>
      </c>
      <c r="T153" s="149">
        <f t="shared" ca="1" si="41"/>
        <v>89407.187661484699</v>
      </c>
      <c r="V153" s="157" t="str">
        <f t="shared" ca="1" si="39"/>
        <v>SIM</v>
      </c>
      <c r="W153" s="158">
        <f t="shared" ca="1" si="39"/>
        <v>3</v>
      </c>
      <c r="X153" s="155" t="str">
        <f t="shared" ca="1" si="39"/>
        <v>Real</v>
      </c>
      <c r="Y153" s="155">
        <f t="shared" ca="1" si="37"/>
        <v>53751.519999999997</v>
      </c>
      <c r="Z153" s="155" t="str">
        <f t="shared" ca="1" si="40"/>
        <v>Não</v>
      </c>
      <c r="AA153" s="156">
        <f t="shared" ca="1" si="40"/>
        <v>0</v>
      </c>
      <c r="AB153" s="156">
        <f t="shared" ca="1" si="35"/>
        <v>0</v>
      </c>
    </row>
    <row r="154" spans="2:29">
      <c r="B154" s="146">
        <v>478</v>
      </c>
      <c r="C154" s="206" t="s">
        <v>59</v>
      </c>
      <c r="D154" s="149" t="s">
        <v>65</v>
      </c>
      <c r="E154" s="149"/>
      <c r="F154" s="149"/>
      <c r="G154" s="201" t="str">
        <f t="shared" ca="1" si="34"/>
        <v>OSCN</v>
      </c>
      <c r="H154" s="149"/>
      <c r="I154" s="147" t="s">
        <v>66</v>
      </c>
      <c r="J154" s="147" t="s">
        <v>67</v>
      </c>
      <c r="K154" s="147" t="s">
        <v>14</v>
      </c>
      <c r="L154" s="280" t="str">
        <f t="shared" ca="1" si="41"/>
        <v>PEDREIRA PRONTA ENTREGA LTDA</v>
      </c>
      <c r="M154" s="283">
        <f t="shared" ca="1" si="41"/>
        <v>28890663000148</v>
      </c>
      <c r="N154" s="285" t="str">
        <f t="shared" ca="1" si="41"/>
        <v>não encontrado</v>
      </c>
      <c r="O154" s="216" t="str">
        <f t="shared" ca="1" si="41"/>
        <v>contato@pedreiraprontaentrega.com</v>
      </c>
      <c r="P154" s="276" t="str">
        <f t="shared" ca="1" si="41"/>
        <v>Av Leitao da Silva 1452 Loja 01 Santa Lucia 29056184 Espirito Santo Vitoria ES BRASIL</v>
      </c>
      <c r="Q154" s="149" t="str">
        <f t="shared" ca="1" si="41"/>
        <v>Real</v>
      </c>
      <c r="R154" s="149">
        <f t="shared" ca="1" si="41"/>
        <v>87666.589995872593</v>
      </c>
      <c r="S154" s="149">
        <f t="shared" ca="1" si="41"/>
        <v>88616.534437482595</v>
      </c>
      <c r="T154" s="149">
        <f t="shared" ca="1" si="41"/>
        <v>88616.534437482595</v>
      </c>
      <c r="V154" s="157" t="str">
        <f t="shared" ca="1" si="39"/>
        <v>SIM</v>
      </c>
      <c r="W154" s="158">
        <f t="shared" ca="1" si="39"/>
        <v>3</v>
      </c>
      <c r="X154" s="155" t="str">
        <f t="shared" ca="1" si="39"/>
        <v>Real</v>
      </c>
      <c r="Y154" s="155">
        <f t="shared" ca="1" si="37"/>
        <v>53276.18</v>
      </c>
      <c r="Z154" s="155" t="str">
        <f t="shared" ca="1" si="40"/>
        <v>Não</v>
      </c>
      <c r="AA154" s="156">
        <f t="shared" ca="1" si="40"/>
        <v>0</v>
      </c>
      <c r="AB154" s="156">
        <f t="shared" ca="1" si="35"/>
        <v>0</v>
      </c>
    </row>
    <row r="155" spans="2:29">
      <c r="B155" s="146">
        <v>299</v>
      </c>
      <c r="C155" s="206" t="s">
        <v>59</v>
      </c>
      <c r="D155" s="149" t="s">
        <v>65</v>
      </c>
      <c r="E155" s="149"/>
      <c r="F155" s="149"/>
      <c r="G155" s="201" t="str">
        <f t="shared" ca="1" si="34"/>
        <v>OSBR</v>
      </c>
      <c r="H155" s="149"/>
      <c r="I155" s="147" t="s">
        <v>66</v>
      </c>
      <c r="J155" s="147" t="s">
        <v>67</v>
      </c>
      <c r="K155" s="147" t="s">
        <v>14</v>
      </c>
      <c r="L155" s="280" t="str">
        <f t="shared" ca="1" si="41"/>
        <v>INFORMAKER INFORMATICA LTDA</v>
      </c>
      <c r="M155" s="283">
        <f t="shared" ca="1" si="41"/>
        <v>32118622000105</v>
      </c>
      <c r="N155" s="285" t="str">
        <f t="shared" ca="1" si="41"/>
        <v>21 22330474</v>
      </c>
      <c r="O155" s="216" t="str">
        <f t="shared" ca="1" si="41"/>
        <v>comercial.rj@informaker.com.br</v>
      </c>
      <c r="P155" s="276" t="str">
        <f t="shared" ca="1" si="41"/>
        <v>Rua Candelaria S/N Centro 20091-020 Rio de Janeiro Rio de Janeiro BRASIL</v>
      </c>
      <c r="Q155" s="149" t="str">
        <f t="shared" ca="1" si="41"/>
        <v>Real</v>
      </c>
      <c r="R155" s="149">
        <f t="shared" ca="1" si="41"/>
        <v>87217.217000000004</v>
      </c>
      <c r="S155" s="149">
        <f t="shared" ca="1" si="41"/>
        <v>88162.292234127701</v>
      </c>
      <c r="T155" s="149">
        <f t="shared" ca="1" si="41"/>
        <v>88162.292234127701</v>
      </c>
      <c r="V155" s="157" t="str">
        <f t="shared" ca="1" si="39"/>
        <v>SIM</v>
      </c>
      <c r="W155" s="158">
        <f t="shared" ca="1" si="39"/>
        <v>3</v>
      </c>
      <c r="X155" s="155" t="str">
        <f t="shared" ca="1" si="39"/>
        <v>Real</v>
      </c>
      <c r="Y155" s="155">
        <f t="shared" ca="1" si="37"/>
        <v>53003.09</v>
      </c>
      <c r="Z155" s="155" t="str">
        <f t="shared" ca="1" si="40"/>
        <v>Não</v>
      </c>
      <c r="AA155" s="156">
        <f t="shared" ca="1" si="40"/>
        <v>0</v>
      </c>
      <c r="AB155" s="156">
        <f t="shared" ca="1" si="35"/>
        <v>0</v>
      </c>
    </row>
    <row r="156" spans="2:29">
      <c r="B156" s="146">
        <v>367</v>
      </c>
      <c r="C156" s="206" t="s">
        <v>59</v>
      </c>
      <c r="D156" s="149" t="s">
        <v>65</v>
      </c>
      <c r="E156" s="149"/>
      <c r="F156" s="149" t="s">
        <v>24</v>
      </c>
      <c r="G156" s="201" t="str">
        <f t="shared" ca="1" si="34"/>
        <v>OSBR</v>
      </c>
      <c r="H156" s="149"/>
      <c r="I156" s="147" t="s">
        <v>66</v>
      </c>
      <c r="J156" s="147" t="s">
        <v>67</v>
      </c>
      <c r="K156" s="147" t="s">
        <v>14</v>
      </c>
      <c r="L156" s="280" t="str">
        <f t="shared" ca="1" si="41"/>
        <v>LINKEDIN IRELAND LIMITED</v>
      </c>
      <c r="M156" s="283" t="str">
        <f t="shared" ca="1" si="41"/>
        <v>estrangeira</v>
      </c>
      <c r="N156" s="285" t="str">
        <f t="shared" ca="1" si="41"/>
        <v>não encontrado</v>
      </c>
      <c r="O156" s="216" t="str">
        <f t="shared" ca="1" si="41"/>
        <v>não encontrado</v>
      </c>
      <c r="P156" s="276" t="str">
        <f t="shared" ca="1" si="41"/>
        <v>não encontrado</v>
      </c>
      <c r="Q156" s="149" t="str">
        <f t="shared" ca="1" si="41"/>
        <v>Real</v>
      </c>
      <c r="R156" s="149">
        <f t="shared" ca="1" si="41"/>
        <v>83635</v>
      </c>
      <c r="S156" s="149">
        <f t="shared" ca="1" si="41"/>
        <v>81733.623172029605</v>
      </c>
      <c r="T156" s="149">
        <f t="shared" ca="1" si="41"/>
        <v>81733.623172029605</v>
      </c>
      <c r="V156" s="157" t="str">
        <f t="shared" ca="1" si="39"/>
        <v>SIM</v>
      </c>
      <c r="W156" s="158">
        <f t="shared" ca="1" si="39"/>
        <v>3</v>
      </c>
      <c r="X156" s="155" t="str">
        <f t="shared" ca="1" si="39"/>
        <v>Real</v>
      </c>
      <c r="Y156" s="155">
        <f t="shared" ca="1" si="37"/>
        <v>10150</v>
      </c>
      <c r="Z156" s="155" t="str">
        <f t="shared" ca="1" si="40"/>
        <v>Não</v>
      </c>
      <c r="AA156" s="156">
        <f t="shared" ca="1" si="40"/>
        <v>0</v>
      </c>
      <c r="AB156" s="156">
        <f t="shared" ca="1" si="35"/>
        <v>0</v>
      </c>
      <c r="AC156" s="63" t="s">
        <v>58</v>
      </c>
    </row>
    <row r="157" spans="2:29">
      <c r="B157" s="146">
        <v>402</v>
      </c>
      <c r="C157" s="206" t="s">
        <v>59</v>
      </c>
      <c r="D157" s="149" t="s">
        <v>65</v>
      </c>
      <c r="E157" s="149"/>
      <c r="F157" s="149"/>
      <c r="G157" s="201" t="str">
        <f t="shared" ca="1" si="34"/>
        <v>OSBR</v>
      </c>
      <c r="H157" s="149"/>
      <c r="I157" s="147" t="s">
        <v>66</v>
      </c>
      <c r="J157" s="147" t="s">
        <v>67</v>
      </c>
      <c r="K157" s="147" t="s">
        <v>14</v>
      </c>
      <c r="L157" s="280" t="str">
        <f t="shared" ca="1" si="41"/>
        <v>MEDRIO ASSISTENCIA MEDICOHOSPITALAR DO RIO DE JANEIRO LTDA</v>
      </c>
      <c r="M157" s="283">
        <f t="shared" ca="1" si="41"/>
        <v>27085026000136</v>
      </c>
      <c r="N157" s="285" t="str">
        <f t="shared" ca="1" si="41"/>
        <v>não encontrado</v>
      </c>
      <c r="O157" s="216" t="str">
        <f t="shared" ca="1" si="41"/>
        <v>medrio@medrio.com.br</v>
      </c>
      <c r="P157" s="276" t="str">
        <f t="shared" ca="1" si="41"/>
        <v>Rua Lauro Muller 445 Subsolo Botafogo 22290070 Rio de Janeiro Rio de Janeiro BRASIL</v>
      </c>
      <c r="Q157" s="149" t="str">
        <f t="shared" ca="1" si="41"/>
        <v>Real</v>
      </c>
      <c r="R157" s="149">
        <f t="shared" ca="1" si="41"/>
        <v>78891.436000000002</v>
      </c>
      <c r="S157" s="149">
        <f t="shared" ca="1" si="41"/>
        <v>79746.2948197488</v>
      </c>
      <c r="T157" s="149">
        <f t="shared" ca="1" si="41"/>
        <v>79746.2948197488</v>
      </c>
      <c r="V157" s="157" t="str">
        <f t="shared" ca="1" si="39"/>
        <v>SIM</v>
      </c>
      <c r="W157" s="158">
        <f t="shared" ca="1" si="39"/>
        <v>3</v>
      </c>
      <c r="X157" s="155" t="str">
        <f t="shared" ca="1" si="39"/>
        <v>Real</v>
      </c>
      <c r="Y157" s="155">
        <f t="shared" ca="1" si="37"/>
        <v>47943.4</v>
      </c>
      <c r="Z157" s="155" t="str">
        <f t="shared" ca="1" si="40"/>
        <v>Não</v>
      </c>
      <c r="AA157" s="156">
        <f t="shared" ca="1" si="40"/>
        <v>0</v>
      </c>
      <c r="AB157" s="156">
        <f t="shared" ca="1" si="35"/>
        <v>0</v>
      </c>
    </row>
    <row r="158" spans="2:29">
      <c r="B158" s="146">
        <v>403</v>
      </c>
      <c r="C158" s="206" t="s">
        <v>59</v>
      </c>
      <c r="D158" s="149" t="s">
        <v>65</v>
      </c>
      <c r="E158" s="149"/>
      <c r="F158" s="149"/>
      <c r="G158" s="201" t="str">
        <f t="shared" ca="1" si="34"/>
        <v>OSCN</v>
      </c>
      <c r="H158" s="149"/>
      <c r="I158" s="147" t="s">
        <v>66</v>
      </c>
      <c r="J158" s="147" t="s">
        <v>67</v>
      </c>
      <c r="K158" s="147" t="s">
        <v>14</v>
      </c>
      <c r="L158" s="280" t="str">
        <f t="shared" ca="1" si="41"/>
        <v>MEDRIO ASSISTENCIA MEDICOHOSPITALAR DO RIO DE JANEIRO LTDA</v>
      </c>
      <c r="M158" s="283">
        <f t="shared" ca="1" si="41"/>
        <v>27085026000136</v>
      </c>
      <c r="N158" s="285" t="str">
        <f t="shared" ca="1" si="41"/>
        <v>não encontrado</v>
      </c>
      <c r="O158" s="216" t="str">
        <f t="shared" ca="1" si="41"/>
        <v>medrio@medrio.com.br</v>
      </c>
      <c r="P158" s="276" t="str">
        <f t="shared" ca="1" si="41"/>
        <v>Rua Lauro Muller 445 Subsolo Botafogo 22290070 Rio de Janeiro Rio de Janeiro BRASIL</v>
      </c>
      <c r="Q158" s="149" t="str">
        <f t="shared" ca="1" si="41"/>
        <v>Real</v>
      </c>
      <c r="R158" s="149">
        <f t="shared" ca="1" si="41"/>
        <v>78891.436863681301</v>
      </c>
      <c r="S158" s="149">
        <f t="shared" ca="1" si="41"/>
        <v>79746.2948197488</v>
      </c>
      <c r="T158" s="149">
        <f t="shared" ca="1" si="41"/>
        <v>79746.2948197488</v>
      </c>
      <c r="V158" s="157" t="str">
        <f t="shared" ca="1" si="39"/>
        <v>SIM</v>
      </c>
      <c r="W158" s="158">
        <f t="shared" ca="1" si="39"/>
        <v>3</v>
      </c>
      <c r="X158" s="155" t="str">
        <f t="shared" ca="1" si="39"/>
        <v>Real</v>
      </c>
      <c r="Y158" s="155">
        <f t="shared" ca="1" si="37"/>
        <v>47943.4</v>
      </c>
      <c r="Z158" s="155" t="str">
        <f t="shared" ca="1" si="40"/>
        <v>Não</v>
      </c>
      <c r="AA158" s="156">
        <f t="shared" ca="1" si="40"/>
        <v>0</v>
      </c>
      <c r="AB158" s="156">
        <f t="shared" ca="1" si="35"/>
        <v>0</v>
      </c>
    </row>
    <row r="159" spans="2:29">
      <c r="B159" s="146">
        <v>178</v>
      </c>
      <c r="C159" s="206" t="s">
        <v>59</v>
      </c>
      <c r="D159" s="149" t="s">
        <v>65</v>
      </c>
      <c r="E159" s="149"/>
      <c r="F159" s="149"/>
      <c r="G159" s="201" t="str">
        <f t="shared" ca="1" si="34"/>
        <v>OSCN</v>
      </c>
      <c r="H159" s="149"/>
      <c r="I159" s="147" t="s">
        <v>66</v>
      </c>
      <c r="J159" s="147" t="s">
        <v>67</v>
      </c>
      <c r="K159" s="147" t="s">
        <v>14</v>
      </c>
      <c r="L159" s="280" t="str">
        <f t="shared" ca="1" si="41"/>
        <v>DIMENSIONAL BRASIL SOLUCOES LTDA</v>
      </c>
      <c r="M159" s="283">
        <f t="shared" ca="1" si="41"/>
        <v>6913480001059</v>
      </c>
      <c r="N159" s="285" t="str">
        <f t="shared" ca="1" si="41"/>
        <v>21 21959200</v>
      </c>
      <c r="O159" s="216" t="str">
        <f t="shared" ca="1" si="41"/>
        <v>juridico@centelhario.com.br</v>
      </c>
      <c r="P159" s="276" t="str">
        <f t="shared" ca="1" si="41"/>
        <v>Rua Rosa Orsi Dolçoquio 100 Cordeiros 88311720 Santa Catarina Itajaí BRASIL</v>
      </c>
      <c r="Q159" s="149" t="str">
        <f t="shared" ca="1" si="41"/>
        <v>Real</v>
      </c>
      <c r="R159" s="149">
        <f t="shared" ca="1" si="41"/>
        <v>76465.030786062503</v>
      </c>
      <c r="S159" s="149">
        <f t="shared" ca="1" si="41"/>
        <v>77293.596502787404</v>
      </c>
      <c r="T159" s="149">
        <f t="shared" ca="1" si="41"/>
        <v>77293.596502787404</v>
      </c>
      <c r="V159" s="157" t="str">
        <f t="shared" ca="1" si="39"/>
        <v>SIM</v>
      </c>
      <c r="W159" s="158">
        <f t="shared" ca="1" si="39"/>
        <v>3</v>
      </c>
      <c r="X159" s="155" t="str">
        <f t="shared" ca="1" si="39"/>
        <v>Real</v>
      </c>
      <c r="Y159" s="155">
        <f t="shared" ca="1" si="37"/>
        <v>46468.84</v>
      </c>
      <c r="Z159" s="155" t="str">
        <f t="shared" ca="1" si="40"/>
        <v>Não</v>
      </c>
      <c r="AA159" s="156" t="str">
        <f t="shared" ca="1" si="40"/>
        <v>Saldo contábil R$46.469,14 em notas fiscais</v>
      </c>
      <c r="AB159" s="156">
        <f t="shared" ca="1" si="35"/>
        <v>0</v>
      </c>
    </row>
    <row r="160" spans="2:29">
      <c r="B160" s="146">
        <v>251</v>
      </c>
      <c r="C160" s="206" t="s">
        <v>59</v>
      </c>
      <c r="D160" s="149" t="s">
        <v>65</v>
      </c>
      <c r="E160" s="149"/>
      <c r="F160" s="149"/>
      <c r="G160" s="201" t="str">
        <f t="shared" ca="1" si="34"/>
        <v>OSCN</v>
      </c>
      <c r="H160" s="149"/>
      <c r="I160" s="147" t="s">
        <v>66</v>
      </c>
      <c r="J160" s="147" t="s">
        <v>67</v>
      </c>
      <c r="K160" s="147" t="s">
        <v>14</v>
      </c>
      <c r="L160" s="280" t="str">
        <f t="shared" ca="1" si="41"/>
        <v>FUNDACAO EUCLIDES DA CUNHA DE APOIO</v>
      </c>
      <c r="M160" s="283">
        <f t="shared" ca="1" si="41"/>
        <v>3438229000109</v>
      </c>
      <c r="N160" s="285" t="str">
        <f t="shared" ca="1" si="41"/>
        <v>21 21091661</v>
      </c>
      <c r="O160" s="216" t="str">
        <f t="shared" ca="1" si="41"/>
        <v>fundacao@somosfec.org.br</v>
      </c>
      <c r="P160" s="276" t="str">
        <f t="shared" ca="1" si="41"/>
        <v>Rua Miguel de Frias 123 Icarai 24220001 Niteroi Rio de Janeiro BRASIL</v>
      </c>
      <c r="Q160" s="149" t="str">
        <f t="shared" ca="1" si="41"/>
        <v>Real</v>
      </c>
      <c r="R160" s="149">
        <f t="shared" ca="1" si="41"/>
        <v>75035.196101122303</v>
      </c>
      <c r="S160" s="149">
        <f t="shared" ca="1" si="41"/>
        <v>75848.268304167199</v>
      </c>
      <c r="T160" s="149">
        <f t="shared" ca="1" si="41"/>
        <v>75848.268304167199</v>
      </c>
      <c r="V160" s="157" t="str">
        <f t="shared" ca="1" si="39"/>
        <v>SIM</v>
      </c>
      <c r="W160" s="158">
        <f t="shared" ca="1" si="39"/>
        <v>3</v>
      </c>
      <c r="X160" s="155" t="str">
        <f t="shared" ca="1" si="39"/>
        <v>Real</v>
      </c>
      <c r="Y160" s="155">
        <f t="shared" ca="1" si="37"/>
        <v>45599.91</v>
      </c>
      <c r="Z160" s="155" t="str">
        <f t="shared" ca="1" si="40"/>
        <v>NÃO</v>
      </c>
      <c r="AA160" s="156">
        <f t="shared" ca="1" si="40"/>
        <v>0</v>
      </c>
      <c r="AB160" s="156">
        <f t="shared" ca="1" si="35"/>
        <v>0</v>
      </c>
    </row>
    <row r="161" spans="1:36" ht="30">
      <c r="B161" s="146">
        <v>473</v>
      </c>
      <c r="C161" s="206" t="s">
        <v>59</v>
      </c>
      <c r="D161" s="149" t="s">
        <v>65</v>
      </c>
      <c r="E161" s="149"/>
      <c r="F161" s="149"/>
      <c r="G161" s="201" t="str">
        <f t="shared" ca="1" si="34"/>
        <v>OSCN</v>
      </c>
      <c r="H161" s="149"/>
      <c r="I161" s="147" t="s">
        <v>66</v>
      </c>
      <c r="J161" s="147" t="s">
        <v>67</v>
      </c>
      <c r="K161" s="147" t="s">
        <v>14</v>
      </c>
      <c r="L161" s="280" t="str">
        <f t="shared" ca="1" si="41"/>
        <v>PAULIFER S A INDUSTRIA E COMERCIO D</v>
      </c>
      <c r="M161" s="283">
        <f t="shared" ca="1" si="41"/>
        <v>61514444000130</v>
      </c>
      <c r="N161" s="285" t="str">
        <f t="shared" ca="1" si="41"/>
        <v>11 46688900</v>
      </c>
      <c r="O161" s="216" t="str">
        <f t="shared" ca="1" si="41"/>
        <v>mariomachado@paulifer.com.br</v>
      </c>
      <c r="P161" s="276" t="str">
        <f t="shared" ca="1" si="41"/>
        <v>Rua Lady Esteves da Conceição 800 Quadra Y Lote 22-A Novo Cavaleiro 27933420 Rio de Janeiro Macae RJ BRASIL</v>
      </c>
      <c r="Q161" s="149" t="str">
        <f t="shared" ca="1" si="41"/>
        <v>Real</v>
      </c>
      <c r="R161" s="149">
        <f t="shared" ca="1" si="41"/>
        <v>74116.556153644997</v>
      </c>
      <c r="S161" s="149">
        <f t="shared" ca="1" si="41"/>
        <v>74919.674086631101</v>
      </c>
      <c r="T161" s="149">
        <f t="shared" ca="1" si="41"/>
        <v>74919.674086631101</v>
      </c>
      <c r="V161" s="157" t="str">
        <f t="shared" ca="1" si="39"/>
        <v>SIM</v>
      </c>
      <c r="W161" s="158">
        <f t="shared" ca="1" si="39"/>
        <v>3</v>
      </c>
      <c r="X161" s="155" t="str">
        <f t="shared" ca="1" si="39"/>
        <v>Real</v>
      </c>
      <c r="Y161" s="155">
        <f t="shared" ca="1" si="37"/>
        <v>45041.64</v>
      </c>
      <c r="Z161" s="155" t="str">
        <f t="shared" ca="1" si="40"/>
        <v>Não</v>
      </c>
      <c r="AA161" s="156">
        <f t="shared" ca="1" si="40"/>
        <v>0</v>
      </c>
      <c r="AB161" s="156">
        <f t="shared" ca="1" si="35"/>
        <v>0</v>
      </c>
    </row>
    <row r="162" spans="1:36">
      <c r="B162" s="146">
        <v>606</v>
      </c>
      <c r="C162" s="206" t="s">
        <v>59</v>
      </c>
      <c r="D162" s="149" t="s">
        <v>65</v>
      </c>
      <c r="E162" s="149"/>
      <c r="F162" s="149"/>
      <c r="G162" s="201" t="str">
        <f t="shared" ca="1" si="34"/>
        <v>OSCN</v>
      </c>
      <c r="H162" s="149"/>
      <c r="I162" s="147" t="s">
        <v>66</v>
      </c>
      <c r="J162" s="147" t="s">
        <v>67</v>
      </c>
      <c r="K162" s="147" t="s">
        <v>14</v>
      </c>
      <c r="L162" s="280" t="str">
        <f t="shared" ca="1" si="41"/>
        <v>TGPORT GEOTECNIA E FUNDAÇÕES</v>
      </c>
      <c r="M162" s="283">
        <f t="shared" ca="1" si="41"/>
        <v>2410931000193</v>
      </c>
      <c r="N162" s="285" t="str">
        <f t="shared" ca="1" si="41"/>
        <v>21 33854342</v>
      </c>
      <c r="O162" s="216" t="str">
        <f t="shared" ca="1" si="41"/>
        <v>top-geo@uol.com.br</v>
      </c>
      <c r="P162" s="276" t="str">
        <f t="shared" ca="1" si="41"/>
        <v>Av Ayrton Senna 2200 Sala 101 Barra da Tijuca 22775003 Rio de Janeiro Rio de Janeiro RJ BRASIL</v>
      </c>
      <c r="Q162" s="149" t="str">
        <f t="shared" ca="1" si="41"/>
        <v>Real</v>
      </c>
      <c r="R162" s="149">
        <f t="shared" ca="1" si="41"/>
        <v>72937.316481156406</v>
      </c>
      <c r="S162" s="149">
        <f t="shared" ca="1" si="41"/>
        <v>73727.656317352696</v>
      </c>
      <c r="T162" s="149">
        <f t="shared" ca="1" si="41"/>
        <v>73727.656317352696</v>
      </c>
      <c r="V162" s="157" t="str">
        <f t="shared" ca="1" si="39"/>
        <v>SIM</v>
      </c>
      <c r="W162" s="158">
        <f t="shared" ca="1" si="39"/>
        <v>3</v>
      </c>
      <c r="X162" s="155" t="str">
        <f t="shared" ca="1" si="39"/>
        <v>Real</v>
      </c>
      <c r="Y162" s="155">
        <f t="shared" ca="1" si="37"/>
        <v>44325</v>
      </c>
      <c r="Z162" s="155" t="str">
        <f t="shared" ca="1" si="40"/>
        <v>Não</v>
      </c>
      <c r="AA162" s="156">
        <f t="shared" ca="1" si="40"/>
        <v>0</v>
      </c>
      <c r="AB162" s="156">
        <f t="shared" ca="1" si="35"/>
        <v>0</v>
      </c>
    </row>
    <row r="163" spans="1:36">
      <c r="B163" s="146">
        <v>293</v>
      </c>
      <c r="C163" s="206" t="s">
        <v>59</v>
      </c>
      <c r="D163" s="149" t="s">
        <v>65</v>
      </c>
      <c r="E163" s="149"/>
      <c r="F163" s="149"/>
      <c r="G163" s="201" t="str">
        <f t="shared" ca="1" si="34"/>
        <v>OSCN</v>
      </c>
      <c r="H163" s="149"/>
      <c r="I163" s="147" t="s">
        <v>66</v>
      </c>
      <c r="J163" s="147" t="s">
        <v>67</v>
      </c>
      <c r="K163" s="147" t="s">
        <v>14</v>
      </c>
      <c r="L163" s="280" t="str">
        <f t="shared" ref="L163:T172" ca="1" si="42">INDEX(INDIRECT($I163&amp;"!$1:$1048576"),MATCH($B163,INDIRECT($I163&amp;"!$A:$A"),),MATCH(L$2,INDIRECT($I163&amp;"!$1:$1"),))</f>
        <v>ICTSI RIO BRASIL TERMINAL 1 S.A.</v>
      </c>
      <c r="M163" s="283">
        <f t="shared" ca="1" si="42"/>
        <v>2373517000151</v>
      </c>
      <c r="N163" s="285" t="str">
        <f t="shared" ca="1" si="42"/>
        <v>21 25858585</v>
      </c>
      <c r="O163" s="216" t="str">
        <f t="shared" ca="1" si="42"/>
        <v>nuclefiscal@ictsirio.com</v>
      </c>
      <c r="P163" s="276" t="str">
        <f t="shared" ca="1" si="42"/>
        <v>Rua General Gurjao 105 Caju 20931040 Rio de Janeiro Rio de Janeiro BRASIL</v>
      </c>
      <c r="Q163" s="149" t="str">
        <f t="shared" ca="1" si="42"/>
        <v>Real</v>
      </c>
      <c r="R163" s="149">
        <f t="shared" ca="1" si="42"/>
        <v>72833.402402514897</v>
      </c>
      <c r="S163" s="149">
        <f t="shared" ca="1" si="42"/>
        <v>73622.6162384708</v>
      </c>
      <c r="T163" s="149">
        <f t="shared" ca="1" si="42"/>
        <v>73622.6162384708</v>
      </c>
      <c r="V163" s="157" t="str">
        <f t="shared" ca="1" si="39"/>
        <v>SIM</v>
      </c>
      <c r="W163" s="158">
        <f t="shared" ca="1" si="39"/>
        <v>3</v>
      </c>
      <c r="X163" s="155" t="str">
        <f t="shared" ca="1" si="39"/>
        <v>Real</v>
      </c>
      <c r="Y163" s="155">
        <f t="shared" ca="1" si="37"/>
        <v>44261.85</v>
      </c>
      <c r="Z163" s="155" t="str">
        <f t="shared" ca="1" si="40"/>
        <v>NÃO</v>
      </c>
      <c r="AA163" s="156">
        <f t="shared" ca="1" si="40"/>
        <v>0</v>
      </c>
      <c r="AB163" s="156">
        <f t="shared" ca="1" si="35"/>
        <v>0</v>
      </c>
    </row>
    <row r="164" spans="1:36" ht="60">
      <c r="B164" s="146">
        <v>598</v>
      </c>
      <c r="C164" s="206" t="s">
        <v>59</v>
      </c>
      <c r="D164" s="149" t="s">
        <v>65</v>
      </c>
      <c r="E164" s="149"/>
      <c r="F164" s="149"/>
      <c r="G164" s="201" t="str">
        <f t="shared" ca="1" si="34"/>
        <v>OSCN</v>
      </c>
      <c r="H164" s="149"/>
      <c r="I164" s="147" t="s">
        <v>66</v>
      </c>
      <c r="J164" s="147" t="s">
        <v>67</v>
      </c>
      <c r="K164" s="147" t="s">
        <v>14</v>
      </c>
      <c r="L164" s="280" t="str">
        <f t="shared" ca="1" si="42"/>
        <v>TECNITAS DO BRASIL ASSESSORIA TECNICA E PERITAGENS LTDA</v>
      </c>
      <c r="M164" s="283" t="str">
        <f t="shared" ca="1" si="42"/>
        <v>29.416.591/0003-26</v>
      </c>
      <c r="N164" s="285" t="str">
        <f t="shared" ca="1" si="42"/>
        <v>21 2206-9243</v>
      </c>
      <c r="O164" s="216" t="str">
        <f t="shared" ca="1" si="42"/>
        <v>sandro.luca@br.bureauveritas.com; cristiane.mariano@br.bureauveritas.com; mercio.sobrinho@br.bureauveritas.com; analuiza.santos@br.bureauveritas.com</v>
      </c>
      <c r="P164" s="276" t="str">
        <f t="shared" ca="1" si="42"/>
        <v>Rua Africa 685 Galap 1 Tambore 06543-306 São Paulo Santana de Parnaiba SP BRASIL</v>
      </c>
      <c r="Q164" s="149" t="str">
        <f t="shared" ca="1" si="42"/>
        <v>Real</v>
      </c>
      <c r="R164" s="149">
        <f t="shared" ca="1" si="42"/>
        <v>72532.109167372197</v>
      </c>
      <c r="S164" s="149">
        <f t="shared" ca="1" si="42"/>
        <v>73318.058226700698</v>
      </c>
      <c r="T164" s="149">
        <f t="shared" ca="1" si="42"/>
        <v>73318.058226700698</v>
      </c>
      <c r="V164" s="157" t="str">
        <f t="shared" ca="1" si="39"/>
        <v>SIM</v>
      </c>
      <c r="W164" s="158">
        <f t="shared" ca="1" si="39"/>
        <v>3</v>
      </c>
      <c r="X164" s="155" t="str">
        <f t="shared" ca="1" si="39"/>
        <v>Real</v>
      </c>
      <c r="Y164" s="155">
        <f t="shared" ca="1" si="37"/>
        <v>44078.75</v>
      </c>
      <c r="Z164" s="155" t="str">
        <f t="shared" ca="1" si="40"/>
        <v>Não</v>
      </c>
      <c r="AA164" s="156">
        <f t="shared" ca="1" si="40"/>
        <v>0</v>
      </c>
      <c r="AB164" s="156">
        <f t="shared" ca="1" si="35"/>
        <v>0</v>
      </c>
    </row>
    <row r="165" spans="1:36">
      <c r="B165" s="146">
        <v>236</v>
      </c>
      <c r="C165" s="206" t="s">
        <v>59</v>
      </c>
      <c r="D165" s="149" t="s">
        <v>65</v>
      </c>
      <c r="E165" s="149"/>
      <c r="F165" s="149"/>
      <c r="G165" s="201" t="str">
        <f t="shared" ca="1" si="34"/>
        <v>OSCN</v>
      </c>
      <c r="H165" s="149"/>
      <c r="I165" s="147" t="s">
        <v>66</v>
      </c>
      <c r="J165" s="147" t="s">
        <v>67</v>
      </c>
      <c r="K165" s="147" t="s">
        <v>14</v>
      </c>
      <c r="L165" s="280" t="str">
        <f t="shared" ca="1" si="42"/>
        <v>FIBRAVIT ENGENHARIA E SERVICOS LTDA</v>
      </c>
      <c r="M165" s="283">
        <f t="shared" ca="1" si="42"/>
        <v>3364572000148</v>
      </c>
      <c r="N165" s="285" t="str">
        <f t="shared" ca="1" si="42"/>
        <v>27 33288053</v>
      </c>
      <c r="O165" s="216" t="str">
        <f t="shared" ca="1" si="42"/>
        <v>rh@fibravit.com.br</v>
      </c>
      <c r="P165" s="276" t="str">
        <f t="shared" ca="1" si="42"/>
        <v>Rua Guaicurus 1195 Agua Branca 5033002 São Paulo São Paulo BRASIL</v>
      </c>
      <c r="Q165" s="149" t="str">
        <f t="shared" ca="1" si="42"/>
        <v>Real</v>
      </c>
      <c r="R165" s="149">
        <f t="shared" ca="1" si="42"/>
        <v>69723.9936863888</v>
      </c>
      <c r="S165" s="149">
        <f t="shared" ca="1" si="42"/>
        <v>70479.514349988895</v>
      </c>
      <c r="T165" s="149">
        <f t="shared" ca="1" si="42"/>
        <v>70479.514349988895</v>
      </c>
      <c r="V165" s="157" t="str">
        <f t="shared" ref="V165:X184" ca="1" si="43">INDEX(INDIRECT($I165&amp;"!$1:$1048576"),MATCH($B165,INDIRECT($I165&amp;"!$A:$A"),),MATCH(V$2,INDIRECT($I165&amp;"!$1:$1"),))</f>
        <v>SIM</v>
      </c>
      <c r="W165" s="158">
        <f t="shared" ca="1" si="43"/>
        <v>3</v>
      </c>
      <c r="X165" s="155" t="str">
        <f t="shared" ca="1" si="43"/>
        <v>Real</v>
      </c>
      <c r="Y165" s="155">
        <f t="shared" ca="1" si="37"/>
        <v>42372.22</v>
      </c>
      <c r="Z165" s="155" t="str">
        <f t="shared" ref="Z165:AA184" ca="1" si="44">INDEX(INDIRECT($I165&amp;"!$1:$1048576"),MATCH($B165,INDIRECT($I165&amp;"!$A:$A"),),MATCH(Z$2,INDIRECT($I165&amp;"!$1:$1"),))</f>
        <v>Não</v>
      </c>
      <c r="AA165" s="156">
        <f t="shared" ca="1" si="44"/>
        <v>0</v>
      </c>
      <c r="AB165" s="156">
        <f t="shared" ca="1" si="35"/>
        <v>0</v>
      </c>
    </row>
    <row r="166" spans="1:36">
      <c r="B166" s="146">
        <v>714</v>
      </c>
      <c r="C166" s="206" t="s">
        <v>59</v>
      </c>
      <c r="D166" s="149" t="s">
        <v>69</v>
      </c>
      <c r="E166" s="149"/>
      <c r="F166" s="149" t="s">
        <v>21</v>
      </c>
      <c r="G166" s="201" t="str">
        <f t="shared" ca="1" si="34"/>
        <v>OSSO</v>
      </c>
      <c r="H166" s="149"/>
      <c r="I166" s="147" t="s">
        <v>70</v>
      </c>
      <c r="J166" s="147" t="s">
        <v>71</v>
      </c>
      <c r="K166" s="147" t="s">
        <v>16</v>
      </c>
      <c r="L166" s="280" t="str">
        <f t="shared" ca="1" si="42"/>
        <v>OSX Serviços Gerais Ltda</v>
      </c>
      <c r="M166" s="283" t="str">
        <f t="shared" ca="1" si="42"/>
        <v>13.434.844/0001-92</v>
      </c>
      <c r="N166" s="285" t="str">
        <f t="shared" ca="1" si="42"/>
        <v>21 2555-6100</v>
      </c>
      <c r="O166" s="216" t="str">
        <f t="shared" ca="1" si="42"/>
        <v>faturamento@osx.com.br</v>
      </c>
      <c r="P166" s="276" t="str">
        <f t="shared" ca="1" si="42"/>
        <v>não encontrado</v>
      </c>
      <c r="Q166" s="149" t="str">
        <f t="shared" ca="1" si="42"/>
        <v>Real</v>
      </c>
      <c r="R166" s="149">
        <f t="shared" ca="1" si="42"/>
        <v>66569.66</v>
      </c>
      <c r="S166" s="149">
        <f t="shared" ca="1" si="42"/>
        <v>66569.66</v>
      </c>
      <c r="T166" s="149">
        <f t="shared" ca="1" si="42"/>
        <v>66569.66</v>
      </c>
      <c r="V166" s="157">
        <f t="shared" ca="1" si="43"/>
        <v>0</v>
      </c>
      <c r="W166" s="158">
        <f t="shared" ca="1" si="43"/>
        <v>0</v>
      </c>
      <c r="X166" s="155" t="str">
        <f t="shared" ca="1" si="43"/>
        <v>Real</v>
      </c>
      <c r="Y166" s="155">
        <f t="shared" ca="1" si="37"/>
        <v>0</v>
      </c>
      <c r="Z166" s="155">
        <f t="shared" ca="1" si="44"/>
        <v>0</v>
      </c>
      <c r="AA166" s="156">
        <f t="shared" ca="1" si="44"/>
        <v>0</v>
      </c>
      <c r="AB166" s="156">
        <f t="shared" ca="1" si="35"/>
        <v>0</v>
      </c>
      <c r="AC166" s="63" t="s">
        <v>58</v>
      </c>
    </row>
    <row r="167" spans="1:36">
      <c r="B167" s="146">
        <v>433</v>
      </c>
      <c r="C167" s="206" t="s">
        <v>59</v>
      </c>
      <c r="D167" s="149" t="s">
        <v>65</v>
      </c>
      <c r="E167" s="149"/>
      <c r="F167" s="149"/>
      <c r="G167" s="201" t="str">
        <f t="shared" ca="1" si="34"/>
        <v>OSCN</v>
      </c>
      <c r="H167" s="149"/>
      <c r="I167" s="147" t="s">
        <v>66</v>
      </c>
      <c r="J167" s="147" t="s">
        <v>67</v>
      </c>
      <c r="K167" s="147" t="s">
        <v>14</v>
      </c>
      <c r="L167" s="280" t="str">
        <f t="shared" ca="1" si="42"/>
        <v>MSC MEDITERRANEAN SHIPPING</v>
      </c>
      <c r="M167" s="283">
        <f t="shared" ca="1" si="42"/>
        <v>2378779000109</v>
      </c>
      <c r="N167" s="285" t="str">
        <f t="shared" ca="1" si="42"/>
        <v>13 321195000</v>
      </c>
      <c r="O167" s="216" t="str">
        <f t="shared" ca="1" si="42"/>
        <v>br241-corporate@msc.com</v>
      </c>
      <c r="P167" s="276" t="str">
        <f t="shared" ca="1" si="42"/>
        <v>Rua Quintada 86 Centro 20091005 Rio de Janeiro Rio de Janeiro RJ BRASIL</v>
      </c>
      <c r="Q167" s="149" t="str">
        <f t="shared" ca="1" si="42"/>
        <v>Real</v>
      </c>
      <c r="R167" s="149">
        <f t="shared" ca="1" si="42"/>
        <v>65319.879725355</v>
      </c>
      <c r="S167" s="149">
        <f t="shared" ca="1" si="42"/>
        <v>66027.677948995901</v>
      </c>
      <c r="T167" s="149">
        <f t="shared" ca="1" si="42"/>
        <v>66027.677948995901</v>
      </c>
      <c r="V167" s="157" t="str">
        <f t="shared" ca="1" si="43"/>
        <v>SIM</v>
      </c>
      <c r="W167" s="158">
        <f t="shared" ca="1" si="43"/>
        <v>3</v>
      </c>
      <c r="X167" s="155" t="str">
        <f t="shared" ca="1" si="43"/>
        <v>Real</v>
      </c>
      <c r="Y167" s="155">
        <f t="shared" ca="1" si="37"/>
        <v>39695.78</v>
      </c>
      <c r="Z167" s="155" t="str">
        <f t="shared" ca="1" si="44"/>
        <v>Não</v>
      </c>
      <c r="AA167" s="156">
        <f t="shared" ca="1" si="44"/>
        <v>0</v>
      </c>
      <c r="AB167" s="156">
        <f t="shared" ca="1" si="35"/>
        <v>0</v>
      </c>
    </row>
    <row r="168" spans="1:36">
      <c r="B168" s="146">
        <v>528</v>
      </c>
      <c r="C168" s="206" t="s">
        <v>59</v>
      </c>
      <c r="D168" s="149" t="s">
        <v>69</v>
      </c>
      <c r="E168" s="149" t="s">
        <v>74</v>
      </c>
      <c r="F168" s="149"/>
      <c r="G168" s="201" t="str">
        <f t="shared" ca="1" si="34"/>
        <v>OSBR</v>
      </c>
      <c r="H168" s="149"/>
      <c r="I168" s="147" t="s">
        <v>66</v>
      </c>
      <c r="J168" s="147" t="s">
        <v>75</v>
      </c>
      <c r="K168" s="147" t="s">
        <v>15</v>
      </c>
      <c r="L168" s="280" t="str">
        <f t="shared" ca="1" si="42"/>
        <v>RIO SHOP SERVICOS LTDA ME</v>
      </c>
      <c r="M168" s="283">
        <f t="shared" ca="1" si="42"/>
        <v>73833360000148</v>
      </c>
      <c r="N168" s="285" t="str">
        <f t="shared" ca="1" si="42"/>
        <v>21 26133388</v>
      </c>
      <c r="O168" s="216" t="str">
        <f t="shared" ca="1" si="42"/>
        <v>sylvia.tavares@rioshop.srv.br</v>
      </c>
      <c r="P168" s="276" t="str">
        <f t="shared" ca="1" si="42"/>
        <v>Rua Marques de Olinda S/N Centro 24030-170 Niteroi Rio de Janeiro RJ BRASIL</v>
      </c>
      <c r="Q168" s="149" t="str">
        <f t="shared" ca="1" si="42"/>
        <v>Real</v>
      </c>
      <c r="R168" s="149">
        <f t="shared" ca="1" si="42"/>
        <v>59951.067000000003</v>
      </c>
      <c r="S168" s="149">
        <f t="shared" ca="1" si="42"/>
        <v>60600.690373888603</v>
      </c>
      <c r="T168" s="149">
        <f t="shared" ca="1" si="42"/>
        <v>60600.690373888603</v>
      </c>
      <c r="V168" s="157" t="str">
        <f t="shared" ca="1" si="43"/>
        <v>SIM</v>
      </c>
      <c r="W168" s="158">
        <f t="shared" ca="1" si="43"/>
        <v>3</v>
      </c>
      <c r="X168" s="155" t="str">
        <f t="shared" ca="1" si="43"/>
        <v>Real</v>
      </c>
      <c r="Y168" s="155">
        <f t="shared" ca="1" si="37"/>
        <v>36433.08</v>
      </c>
      <c r="Z168" s="155" t="str">
        <f t="shared" ca="1" si="44"/>
        <v>Sim</v>
      </c>
      <c r="AA168" s="156">
        <f t="shared" ca="1" si="44"/>
        <v>0</v>
      </c>
      <c r="AB168" s="156" t="str">
        <f t="shared" ca="1" si="35"/>
        <v>Saldo só RJ</v>
      </c>
    </row>
    <row r="169" spans="1:36" s="290" customFormat="1" ht="30">
      <c r="A169" s="140"/>
      <c r="B169" s="146">
        <v>465</v>
      </c>
      <c r="C169" s="206" t="s">
        <v>59</v>
      </c>
      <c r="D169" s="149" t="s">
        <v>65</v>
      </c>
      <c r="E169" s="149"/>
      <c r="F169" s="149"/>
      <c r="G169" s="201" t="str">
        <f t="shared" ca="1" si="34"/>
        <v>OSCN</v>
      </c>
      <c r="H169" s="149"/>
      <c r="I169" s="147" t="s">
        <v>66</v>
      </c>
      <c r="J169" s="147" t="s">
        <v>67</v>
      </c>
      <c r="K169" s="147" t="s">
        <v>14</v>
      </c>
      <c r="L169" s="280" t="str">
        <f t="shared" ca="1" si="42"/>
        <v>ORGUEL ORGANIZACAO GUERRA LAJES LTD</v>
      </c>
      <c r="M169" s="283">
        <f t="shared" ca="1" si="42"/>
        <v>17216508001104</v>
      </c>
      <c r="N169" s="285" t="str">
        <f t="shared" ca="1" si="42"/>
        <v>21 35062000</v>
      </c>
      <c r="O169" s="216" t="str">
        <f t="shared" ca="1" si="42"/>
        <v>renato@orguel.com.br</v>
      </c>
      <c r="P169" s="276" t="str">
        <f t="shared" ca="1" si="42"/>
        <v>Av Raja Gabaglia 3502 2o andar sala 201 Estoril 30494310 Belo Horizonte Belo Horizonte BH BRASIL</v>
      </c>
      <c r="Q169" s="149" t="str">
        <f t="shared" ca="1" si="42"/>
        <v>Real</v>
      </c>
      <c r="R169" s="149">
        <f t="shared" ca="1" si="42"/>
        <v>54686.400600571098</v>
      </c>
      <c r="S169" s="149">
        <f t="shared" ca="1" si="42"/>
        <v>55278.975745613403</v>
      </c>
      <c r="T169" s="149">
        <f t="shared" ca="1" si="42"/>
        <v>55278.975745613403</v>
      </c>
      <c r="U169" s="140"/>
      <c r="V169" s="157" t="str">
        <f t="shared" ca="1" si="43"/>
        <v>SIM</v>
      </c>
      <c r="W169" s="158">
        <f t="shared" ca="1" si="43"/>
        <v>3</v>
      </c>
      <c r="X169" s="155" t="str">
        <f t="shared" ca="1" si="43"/>
        <v>Real</v>
      </c>
      <c r="Y169" s="155">
        <f t="shared" ca="1" si="37"/>
        <v>33233.67</v>
      </c>
      <c r="Z169" s="155" t="str">
        <f t="shared" ca="1" si="44"/>
        <v>Não</v>
      </c>
      <c r="AA169" s="156">
        <f t="shared" ca="1" si="44"/>
        <v>0</v>
      </c>
      <c r="AB169" s="156">
        <f t="shared" ca="1" si="35"/>
        <v>0</v>
      </c>
      <c r="AC169" s="140"/>
      <c r="AD169" s="140"/>
      <c r="AE169" s="140"/>
      <c r="AF169" s="140"/>
      <c r="AG169" s="140"/>
      <c r="AH169" s="140"/>
      <c r="AI169" s="140"/>
      <c r="AJ169" s="140"/>
    </row>
    <row r="170" spans="1:36">
      <c r="B170" s="146">
        <v>399</v>
      </c>
      <c r="C170" s="206" t="s">
        <v>59</v>
      </c>
      <c r="D170" s="149" t="s">
        <v>65</v>
      </c>
      <c r="E170" s="149"/>
      <c r="F170" s="149"/>
      <c r="G170" s="201" t="str">
        <f t="shared" ca="1" si="34"/>
        <v>OSCN</v>
      </c>
      <c r="H170" s="149"/>
      <c r="I170" s="147" t="s">
        <v>66</v>
      </c>
      <c r="J170" s="147" t="s">
        <v>67</v>
      </c>
      <c r="K170" s="147" t="s">
        <v>14</v>
      </c>
      <c r="L170" s="280" t="str">
        <f t="shared" ca="1" si="42"/>
        <v>MD MATERIAIS DIDATICOS E EDITORIAIS</v>
      </c>
      <c r="M170" s="283">
        <f t="shared" ca="1" si="42"/>
        <v>8727115000194</v>
      </c>
      <c r="N170" s="285" t="str">
        <f t="shared" ca="1" si="42"/>
        <v>21 22408275</v>
      </c>
      <c r="O170" s="216" t="str">
        <f t="shared" ca="1" si="42"/>
        <v>carfe@veloxmail.com.br</v>
      </c>
      <c r="P170" s="276" t="str">
        <f t="shared" ca="1" si="42"/>
        <v>Av BR 101 Norte KM 265 Planalto de Carapina 29162703 Espirito Santo Serra BRASIL</v>
      </c>
      <c r="Q170" s="149" t="str">
        <f t="shared" ca="1" si="42"/>
        <v>Real</v>
      </c>
      <c r="R170" s="149">
        <f t="shared" ca="1" si="42"/>
        <v>53691.408899349197</v>
      </c>
      <c r="S170" s="149">
        <f t="shared" ca="1" si="42"/>
        <v>54273.202436072199</v>
      </c>
      <c r="T170" s="149">
        <f t="shared" ca="1" si="42"/>
        <v>54273.202436072199</v>
      </c>
      <c r="V170" s="157" t="str">
        <f t="shared" ca="1" si="43"/>
        <v>SIM</v>
      </c>
      <c r="W170" s="158">
        <f t="shared" ca="1" si="43"/>
        <v>3</v>
      </c>
      <c r="X170" s="155" t="str">
        <f t="shared" ca="1" si="43"/>
        <v>Real</v>
      </c>
      <c r="Y170" s="155">
        <f t="shared" ca="1" si="37"/>
        <v>32629</v>
      </c>
      <c r="Z170" s="155" t="str">
        <f t="shared" ca="1" si="44"/>
        <v>Não</v>
      </c>
      <c r="AA170" s="156">
        <f t="shared" ca="1" si="44"/>
        <v>0</v>
      </c>
      <c r="AB170" s="156">
        <f t="shared" ca="1" si="35"/>
        <v>0</v>
      </c>
    </row>
    <row r="171" spans="1:36" ht="30">
      <c r="B171" s="146">
        <v>98</v>
      </c>
      <c r="C171" s="206" t="s">
        <v>59</v>
      </c>
      <c r="D171" s="149" t="s">
        <v>69</v>
      </c>
      <c r="E171" s="149"/>
      <c r="F171" s="149"/>
      <c r="G171" s="201" t="str">
        <f t="shared" ca="1" si="34"/>
        <v>OSCN</v>
      </c>
      <c r="H171" s="149"/>
      <c r="I171" s="147" t="s">
        <v>66</v>
      </c>
      <c r="J171" s="147" t="s">
        <v>75</v>
      </c>
      <c r="K171" s="147" t="s">
        <v>15</v>
      </c>
      <c r="L171" s="280" t="str">
        <f t="shared" ca="1" si="42"/>
        <v>BRACO SOCIAL SERVICOS LTDA ME</v>
      </c>
      <c r="M171" s="283" t="str">
        <f t="shared" ca="1" si="42"/>
        <v>05.584.623/0001-72</v>
      </c>
      <c r="N171" s="285" t="str">
        <f t="shared" ca="1" si="42"/>
        <v>71 3341-1115</v>
      </c>
      <c r="O171" s="216" t="str">
        <f t="shared" ca="1" si="42"/>
        <v>victorpatiri@gmail.com</v>
      </c>
      <c r="P171" s="276" t="str">
        <f t="shared" ca="1" si="42"/>
        <v>Av Jorge Amado 100 Cond Camacari Open Center Loja 22 Nova Vitória 42802-906 Bahia Camacari BA BRASIL</v>
      </c>
      <c r="Q171" s="149" t="str">
        <f t="shared" ca="1" si="42"/>
        <v>Real</v>
      </c>
      <c r="R171" s="149">
        <f t="shared" ca="1" si="42"/>
        <v>53396.8622631365</v>
      </c>
      <c r="S171" s="149">
        <f t="shared" ca="1" si="42"/>
        <v>53975.464128552601</v>
      </c>
      <c r="T171" s="149">
        <f t="shared" ca="1" si="42"/>
        <v>53975.464128552601</v>
      </c>
      <c r="V171" s="157" t="str">
        <f t="shared" ca="1" si="43"/>
        <v>SIM</v>
      </c>
      <c r="W171" s="158">
        <f t="shared" ca="1" si="43"/>
        <v>3</v>
      </c>
      <c r="X171" s="155" t="str">
        <f t="shared" ca="1" si="43"/>
        <v>Real</v>
      </c>
      <c r="Y171" s="155">
        <f t="shared" ca="1" si="37"/>
        <v>32450</v>
      </c>
      <c r="Z171" s="155" t="str">
        <f t="shared" ca="1" si="44"/>
        <v>Não</v>
      </c>
      <c r="AA171" s="156">
        <f t="shared" ca="1" si="44"/>
        <v>0</v>
      </c>
      <c r="AB171" s="156">
        <f t="shared" ca="1" si="35"/>
        <v>0</v>
      </c>
    </row>
    <row r="172" spans="1:36">
      <c r="B172" s="146">
        <v>379</v>
      </c>
      <c r="C172" s="206" t="s">
        <v>59</v>
      </c>
      <c r="D172" s="149" t="s">
        <v>65</v>
      </c>
      <c r="E172" s="149"/>
      <c r="F172" s="149"/>
      <c r="G172" s="201" t="str">
        <f t="shared" ca="1" si="34"/>
        <v>OSCN</v>
      </c>
      <c r="H172" s="149"/>
      <c r="I172" s="147" t="s">
        <v>66</v>
      </c>
      <c r="J172" s="147" t="s">
        <v>67</v>
      </c>
      <c r="K172" s="147" t="s">
        <v>14</v>
      </c>
      <c r="L172" s="280" t="str">
        <f t="shared" ca="1" si="42"/>
        <v>M 3 M COMERCIO E SERVICOS DE PUBLIC</v>
      </c>
      <c r="M172" s="283">
        <f t="shared" ca="1" si="42"/>
        <v>7951380000199</v>
      </c>
      <c r="N172" s="285" t="str">
        <f t="shared" ca="1" si="42"/>
        <v>21 22273386</v>
      </c>
      <c r="O172" s="216" t="str">
        <f t="shared" ca="1" si="42"/>
        <v>fermont.rj@bol.com.br</v>
      </c>
      <c r="P172" s="276" t="str">
        <f t="shared" ca="1" si="42"/>
        <v>Av Valentin Peres E Peres 15 Grussai 28200000 Rio de Janeiro São João da Barra BRASIL</v>
      </c>
      <c r="Q172" s="149" t="str">
        <f t="shared" ca="1" si="42"/>
        <v>Real</v>
      </c>
      <c r="R172" s="149">
        <f t="shared" ca="1" si="42"/>
        <v>53078.587344833402</v>
      </c>
      <c r="S172" s="149">
        <f t="shared" ca="1" si="42"/>
        <v>53653.740422181399</v>
      </c>
      <c r="T172" s="149">
        <f t="shared" ca="1" si="42"/>
        <v>53653.740422181399</v>
      </c>
      <c r="V172" s="157" t="str">
        <f t="shared" ca="1" si="43"/>
        <v>SIM</v>
      </c>
      <c r="W172" s="158">
        <f t="shared" ca="1" si="43"/>
        <v>3</v>
      </c>
      <c r="X172" s="155" t="str">
        <f t="shared" ca="1" si="43"/>
        <v>Real</v>
      </c>
      <c r="Y172" s="155">
        <f t="shared" ca="1" si="37"/>
        <v>32256.58</v>
      </c>
      <c r="Z172" s="155" t="str">
        <f t="shared" ca="1" si="44"/>
        <v>Não</v>
      </c>
      <c r="AA172" s="156">
        <f t="shared" ca="1" si="44"/>
        <v>0</v>
      </c>
      <c r="AB172" s="156">
        <f t="shared" ca="1" si="35"/>
        <v>0</v>
      </c>
    </row>
    <row r="173" spans="1:36">
      <c r="B173" s="146">
        <v>70</v>
      </c>
      <c r="C173" s="206" t="s">
        <v>59</v>
      </c>
      <c r="D173" s="149" t="s">
        <v>65</v>
      </c>
      <c r="E173" s="149"/>
      <c r="F173" s="149"/>
      <c r="G173" s="201" t="str">
        <f t="shared" ca="1" si="34"/>
        <v>OSCN</v>
      </c>
      <c r="H173" s="149"/>
      <c r="I173" s="147" t="s">
        <v>66</v>
      </c>
      <c r="J173" s="147" t="s">
        <v>67</v>
      </c>
      <c r="K173" s="147" t="s">
        <v>14</v>
      </c>
      <c r="L173" s="280" t="str">
        <f t="shared" ref="L173:T182" ca="1" si="45">INDEX(INDIRECT($I173&amp;"!$1:$1048576"),MATCH($B173,INDIRECT($I173&amp;"!$A:$A"),),MATCH(L$2,INDIRECT($I173&amp;"!$1:$1"),))</f>
        <v>AVIPAM TURISMO E TECNOLOGIA LTDA</v>
      </c>
      <c r="M173" s="283">
        <f t="shared" ca="1" si="45"/>
        <v>33054115000118</v>
      </c>
      <c r="N173" s="285" t="str">
        <f t="shared" ca="1" si="45"/>
        <v>21 2544-4758</v>
      </c>
      <c r="O173" s="216" t="str">
        <f t="shared" ca="1" si="45"/>
        <v>dbarbosa@avipam.com.br</v>
      </c>
      <c r="P173" s="276" t="str">
        <f t="shared" ca="1" si="45"/>
        <v>Av Rio Branco 251 B Centro 20040-009 Rio de Janeiro Rio de Janeiro BRASIL</v>
      </c>
      <c r="Q173" s="149" t="str">
        <f t="shared" ca="1" si="45"/>
        <v>Real</v>
      </c>
      <c r="R173" s="149">
        <f t="shared" ca="1" si="45"/>
        <v>50661.610050597199</v>
      </c>
      <c r="S173" s="149">
        <f t="shared" ca="1" si="45"/>
        <v>51210.573057745598</v>
      </c>
      <c r="T173" s="149">
        <f t="shared" ca="1" si="45"/>
        <v>51210.573057745598</v>
      </c>
      <c r="V173" s="157" t="str">
        <f t="shared" ca="1" si="43"/>
        <v>SIM</v>
      </c>
      <c r="W173" s="158">
        <f t="shared" ca="1" si="43"/>
        <v>3</v>
      </c>
      <c r="X173" s="155" t="str">
        <f t="shared" ca="1" si="43"/>
        <v>Real</v>
      </c>
      <c r="Y173" s="155">
        <f t="shared" ca="1" si="37"/>
        <v>30787.75</v>
      </c>
      <c r="Z173" s="155" t="str">
        <f t="shared" ca="1" si="44"/>
        <v>Não</v>
      </c>
      <c r="AA173" s="156">
        <f t="shared" ca="1" si="44"/>
        <v>0</v>
      </c>
      <c r="AB173" s="156">
        <f t="shared" ca="1" si="35"/>
        <v>0</v>
      </c>
    </row>
    <row r="174" spans="1:36">
      <c r="B174" s="146">
        <v>65</v>
      </c>
      <c r="C174" s="206" t="s">
        <v>59</v>
      </c>
      <c r="D174" s="149" t="s">
        <v>65</v>
      </c>
      <c r="E174" s="149"/>
      <c r="F174" s="149"/>
      <c r="G174" s="201" t="str">
        <f t="shared" ca="1" si="34"/>
        <v>OSCN</v>
      </c>
      <c r="H174" s="149"/>
      <c r="I174" s="147" t="s">
        <v>66</v>
      </c>
      <c r="J174" s="147" t="s">
        <v>67</v>
      </c>
      <c r="K174" s="147" t="s">
        <v>14</v>
      </c>
      <c r="L174" s="280" t="str">
        <f t="shared" ca="1" si="45"/>
        <v>ATLANTICA HOTEL E INVESTIMENTOS IMO</v>
      </c>
      <c r="M174" s="283">
        <f t="shared" ca="1" si="45"/>
        <v>9224453000176</v>
      </c>
      <c r="N174" s="285" t="str">
        <f t="shared" ca="1" si="45"/>
        <v>22 27413297</v>
      </c>
      <c r="O174" s="216" t="str">
        <f t="shared" ca="1" si="45"/>
        <v>pousadaatlantica.grussai@yahoo.com.br</v>
      </c>
      <c r="P174" s="276" t="str">
        <f t="shared" ca="1" si="45"/>
        <v>Av Dos Imigrantes 1770 Brasilia 89282685 Santa Catarina São Bento do Sul BRASIL</v>
      </c>
      <c r="Q174" s="149" t="str">
        <f t="shared" ca="1" si="45"/>
        <v>Real</v>
      </c>
      <c r="R174" s="149">
        <f t="shared" ca="1" si="45"/>
        <v>47752.7563290053</v>
      </c>
      <c r="S174" s="149">
        <f t="shared" ca="1" si="45"/>
        <v>48270.1993531771</v>
      </c>
      <c r="T174" s="149">
        <f t="shared" ca="1" si="45"/>
        <v>48270.1993531771</v>
      </c>
      <c r="V174" s="157" t="str">
        <f t="shared" ca="1" si="43"/>
        <v>SIM</v>
      </c>
      <c r="W174" s="158">
        <f t="shared" ca="1" si="43"/>
        <v>3</v>
      </c>
      <c r="X174" s="155" t="str">
        <f t="shared" ca="1" si="43"/>
        <v>Real</v>
      </c>
      <c r="Y174" s="155">
        <f t="shared" ref="Y174:Y183" ca="1" si="46">INDEX(INDIRECT($I174&amp;"!$1:$1048576"),MATCH($B174,INDIRECT($I174&amp;"!$A:$A"),),MATCH(Y$2,INDIRECT($I174&amp;"!$1:$1"),))</f>
        <v>29020</v>
      </c>
      <c r="Z174" s="155" t="str">
        <f t="shared" ca="1" si="44"/>
        <v>Não</v>
      </c>
      <c r="AA174" s="156">
        <f t="shared" ca="1" si="44"/>
        <v>0</v>
      </c>
      <c r="AB174" s="156">
        <f t="shared" ca="1" si="35"/>
        <v>0</v>
      </c>
    </row>
    <row r="175" spans="1:36">
      <c r="B175" s="146">
        <v>169</v>
      </c>
      <c r="C175" s="206" t="s">
        <v>59</v>
      </c>
      <c r="D175" s="149" t="s">
        <v>65</v>
      </c>
      <c r="E175" s="149"/>
      <c r="F175" s="149"/>
      <c r="G175" s="201" t="str">
        <f t="shared" ca="1" si="34"/>
        <v>OSCN</v>
      </c>
      <c r="H175" s="149"/>
      <c r="I175" s="147" t="s">
        <v>66</v>
      </c>
      <c r="J175" s="147" t="s">
        <v>67</v>
      </c>
      <c r="K175" s="147" t="s">
        <v>14</v>
      </c>
      <c r="L175" s="280" t="str">
        <f t="shared" ca="1" si="45"/>
        <v>DBR ENERGIES S/A</v>
      </c>
      <c r="M175" s="283">
        <f t="shared" ca="1" si="45"/>
        <v>8133475000168</v>
      </c>
      <c r="N175" s="285" t="str">
        <f t="shared" ca="1" si="45"/>
        <v>21 30311500</v>
      </c>
      <c r="O175" s="216" t="str">
        <f t="shared" ca="1" si="45"/>
        <v>ualace.santos@dbrenergies.com.br</v>
      </c>
      <c r="P175" s="276" t="str">
        <f t="shared" ca="1" si="45"/>
        <v>Rua Alvaro Tamega 99 Centro 28035030 Rio de Janeiro Campos dos Goytacazes BRASIL</v>
      </c>
      <c r="Q175" s="149" t="str">
        <f t="shared" ca="1" si="45"/>
        <v>Real</v>
      </c>
      <c r="R175" s="149">
        <f t="shared" ca="1" si="45"/>
        <v>47264.615213739897</v>
      </c>
      <c r="S175" s="149">
        <f t="shared" ca="1" si="45"/>
        <v>47776.768800519603</v>
      </c>
      <c r="T175" s="149">
        <f t="shared" ca="1" si="45"/>
        <v>47776.768800519603</v>
      </c>
      <c r="V175" s="157" t="str">
        <f t="shared" ca="1" si="43"/>
        <v>SIM</v>
      </c>
      <c r="W175" s="158">
        <f t="shared" ca="1" si="43"/>
        <v>3</v>
      </c>
      <c r="X175" s="155" t="str">
        <f t="shared" ca="1" si="43"/>
        <v>Real</v>
      </c>
      <c r="Y175" s="155">
        <f t="shared" ca="1" si="46"/>
        <v>28723.35</v>
      </c>
      <c r="Z175" s="155" t="str">
        <f t="shared" ca="1" si="44"/>
        <v>Não</v>
      </c>
      <c r="AA175" s="156">
        <f t="shared" ca="1" si="44"/>
        <v>0</v>
      </c>
      <c r="AB175" s="156">
        <f t="shared" ca="1" si="35"/>
        <v>0</v>
      </c>
    </row>
    <row r="176" spans="1:36">
      <c r="B176" s="146">
        <v>148</v>
      </c>
      <c r="C176" s="206" t="s">
        <v>59</v>
      </c>
      <c r="D176" s="149" t="s">
        <v>65</v>
      </c>
      <c r="E176" s="149"/>
      <c r="F176" s="149"/>
      <c r="G176" s="201" t="str">
        <f t="shared" ca="1" si="34"/>
        <v>OSCN</v>
      </c>
      <c r="H176" s="149"/>
      <c r="I176" s="147" t="s">
        <v>66</v>
      </c>
      <c r="J176" s="147" t="s">
        <v>67</v>
      </c>
      <c r="K176" s="147" t="s">
        <v>14</v>
      </c>
      <c r="L176" s="280" t="str">
        <f t="shared" ca="1" si="45"/>
        <v>COOPERATIVA BRASILEIRA DOS TRANSPOR</v>
      </c>
      <c r="M176" s="283">
        <f t="shared" ca="1" si="45"/>
        <v>3693250000142</v>
      </c>
      <c r="N176" s="285" t="str">
        <f t="shared" ca="1" si="45"/>
        <v>22 27394005</v>
      </c>
      <c r="O176" s="216" t="str">
        <f t="shared" ca="1" si="45"/>
        <v>coobranorteltda@terra.com.br</v>
      </c>
      <c r="P176" s="276" t="str">
        <f t="shared" ca="1" si="45"/>
        <v>Av Washington Luiz Lote 3374 Centro 24030250 Rio de Janeiro Niteroi BRASIL</v>
      </c>
      <c r="Q176" s="149" t="str">
        <f t="shared" ca="1" si="45"/>
        <v>Real</v>
      </c>
      <c r="R176" s="149">
        <f t="shared" ca="1" si="45"/>
        <v>46593.591902113301</v>
      </c>
      <c r="S176" s="149">
        <f t="shared" ca="1" si="45"/>
        <v>47098.474362399997</v>
      </c>
      <c r="T176" s="149">
        <f t="shared" ca="1" si="45"/>
        <v>47098.474362399997</v>
      </c>
      <c r="V176" s="157" t="str">
        <f t="shared" ca="1" si="43"/>
        <v>SIM</v>
      </c>
      <c r="W176" s="158">
        <f t="shared" ca="1" si="43"/>
        <v>3</v>
      </c>
      <c r="X176" s="155" t="str">
        <f t="shared" ca="1" si="43"/>
        <v>Real</v>
      </c>
      <c r="Y176" s="155">
        <f t="shared" ca="1" si="46"/>
        <v>28315.56</v>
      </c>
      <c r="Z176" s="155" t="str">
        <f t="shared" ca="1" si="44"/>
        <v>Não</v>
      </c>
      <c r="AA176" s="156">
        <f t="shared" ca="1" si="44"/>
        <v>0</v>
      </c>
      <c r="AB176" s="156">
        <f t="shared" ca="1" si="35"/>
        <v>0</v>
      </c>
    </row>
    <row r="177" spans="2:29">
      <c r="B177" s="146">
        <v>91</v>
      </c>
      <c r="C177" s="206" t="s">
        <v>59</v>
      </c>
      <c r="D177" s="149" t="s">
        <v>65</v>
      </c>
      <c r="E177" s="149"/>
      <c r="F177" s="149"/>
      <c r="G177" s="201" t="str">
        <f t="shared" ca="1" si="34"/>
        <v>OSCN</v>
      </c>
      <c r="H177" s="149"/>
      <c r="I177" s="147" t="s">
        <v>66</v>
      </c>
      <c r="J177" s="147" t="s">
        <v>67</v>
      </c>
      <c r="K177" s="147" t="s">
        <v>14</v>
      </c>
      <c r="L177" s="280" t="str">
        <f t="shared" ca="1" si="45"/>
        <v>BIOAGRI AMBIENTAL LTDA</v>
      </c>
      <c r="M177" s="283">
        <f t="shared" ca="1" si="45"/>
        <v>4830624000197</v>
      </c>
      <c r="N177" s="285" t="str">
        <f t="shared" ca="1" si="45"/>
        <v>19 34174700</v>
      </c>
      <c r="O177" s="216" t="str">
        <f t="shared" ca="1" si="45"/>
        <v>falecom.amb.br@mxns.com</v>
      </c>
      <c r="P177" s="276" t="str">
        <f t="shared" ca="1" si="45"/>
        <v>Rua Aujovil Martini 177 E 201 Dois Corregos 13420833 Piracicaba Sao Paulo BRASIL</v>
      </c>
      <c r="Q177" s="149" t="str">
        <f t="shared" ca="1" si="45"/>
        <v>Real</v>
      </c>
      <c r="R177" s="149">
        <f t="shared" ca="1" si="45"/>
        <v>42548.907112855602</v>
      </c>
      <c r="S177" s="149">
        <f t="shared" ca="1" si="45"/>
        <v>43009.961863705903</v>
      </c>
      <c r="T177" s="149">
        <f t="shared" ca="1" si="45"/>
        <v>43009.961863705903</v>
      </c>
      <c r="V177" s="157" t="str">
        <f t="shared" ca="1" si="43"/>
        <v>SIM</v>
      </c>
      <c r="W177" s="158">
        <f t="shared" ca="1" si="43"/>
        <v>3</v>
      </c>
      <c r="X177" s="155" t="str">
        <f t="shared" ca="1" si="43"/>
        <v>Real</v>
      </c>
      <c r="Y177" s="155">
        <f t="shared" ca="1" si="46"/>
        <v>25857.55</v>
      </c>
      <c r="Z177" s="155" t="str">
        <f t="shared" ca="1" si="44"/>
        <v>Não</v>
      </c>
      <c r="AA177" s="156">
        <f t="shared" ca="1" si="44"/>
        <v>0</v>
      </c>
      <c r="AB177" s="156">
        <f t="shared" ca="1" si="35"/>
        <v>0</v>
      </c>
    </row>
    <row r="178" spans="2:29">
      <c r="B178" s="146">
        <v>646</v>
      </c>
      <c r="C178" s="206" t="s">
        <v>59</v>
      </c>
      <c r="D178" s="149" t="s">
        <v>65</v>
      </c>
      <c r="E178" s="149"/>
      <c r="F178" s="149"/>
      <c r="G178" s="201" t="str">
        <f t="shared" ca="1" si="34"/>
        <v>OSCN</v>
      </c>
      <c r="H178" s="149"/>
      <c r="I178" s="147" t="s">
        <v>66</v>
      </c>
      <c r="J178" s="147" t="s">
        <v>67</v>
      </c>
      <c r="K178" s="147" t="s">
        <v>14</v>
      </c>
      <c r="L178" s="280" t="str">
        <f t="shared" ca="1" si="45"/>
        <v>VERANO ENGENHARIA COMÉRCIO IMPORTAÇÃO E EXPORTAÇÃO LTDA</v>
      </c>
      <c r="M178" s="283" t="str">
        <f t="shared" ca="1" si="45"/>
        <v>52.136.249/0001-22</v>
      </c>
      <c r="N178" s="285" t="str">
        <f t="shared" ca="1" si="45"/>
        <v>11 4506-2800</v>
      </c>
      <c r="O178" s="216" t="str">
        <f t="shared" ca="1" si="45"/>
        <v>info@verano.com.br</v>
      </c>
      <c r="P178" s="276" t="str">
        <f t="shared" ca="1" si="45"/>
        <v>Rua Sud Menucci 309 Vila Mariana 04017-080 São Paulo São Paulo SP BRASIL</v>
      </c>
      <c r="Q178" s="149" t="str">
        <f t="shared" ca="1" si="45"/>
        <v>Real</v>
      </c>
      <c r="R178" s="149">
        <f t="shared" ca="1" si="45"/>
        <v>41859.404702208398</v>
      </c>
      <c r="S178" s="149">
        <f t="shared" ca="1" si="45"/>
        <v>42312.988089309903</v>
      </c>
      <c r="T178" s="149">
        <f t="shared" ca="1" si="45"/>
        <v>42312.988089309903</v>
      </c>
      <c r="V178" s="157" t="str">
        <f t="shared" ca="1" si="43"/>
        <v>SIM</v>
      </c>
      <c r="W178" s="158">
        <f t="shared" ca="1" si="43"/>
        <v>3</v>
      </c>
      <c r="X178" s="155" t="str">
        <f t="shared" ca="1" si="43"/>
        <v>Real</v>
      </c>
      <c r="Y178" s="155">
        <f t="shared" ca="1" si="46"/>
        <v>25438.53</v>
      </c>
      <c r="Z178" s="155" t="str">
        <f t="shared" ca="1" si="44"/>
        <v>Não</v>
      </c>
      <c r="AA178" s="156">
        <f t="shared" ca="1" si="44"/>
        <v>0</v>
      </c>
      <c r="AB178" s="156">
        <f t="shared" ca="1" si="35"/>
        <v>0</v>
      </c>
    </row>
    <row r="179" spans="2:29">
      <c r="B179" s="146">
        <v>694</v>
      </c>
      <c r="C179" s="206" t="s">
        <v>59</v>
      </c>
      <c r="D179" s="149" t="s">
        <v>69</v>
      </c>
      <c r="E179" s="149"/>
      <c r="F179" s="149" t="s">
        <v>24</v>
      </c>
      <c r="G179" s="201" t="str">
        <f t="shared" ca="1" si="34"/>
        <v>OSBR</v>
      </c>
      <c r="H179" s="149"/>
      <c r="I179" s="147" t="s">
        <v>70</v>
      </c>
      <c r="J179" s="147" t="s">
        <v>71</v>
      </c>
      <c r="K179" s="147" t="s">
        <v>16</v>
      </c>
      <c r="L179" s="280" t="str">
        <f t="shared" ca="1" si="45"/>
        <v>OSX GmBh</v>
      </c>
      <c r="M179" s="283" t="str">
        <f t="shared" ca="1" si="45"/>
        <v>Estrangeira</v>
      </c>
      <c r="N179" s="285" t="str">
        <f t="shared" ca="1" si="45"/>
        <v>não encontrado</v>
      </c>
      <c r="O179" s="216" t="str">
        <f t="shared" ca="1" si="45"/>
        <v>não encontrado</v>
      </c>
      <c r="P179" s="276" t="str">
        <f t="shared" ca="1" si="45"/>
        <v>não encontrado</v>
      </c>
      <c r="Q179" s="149" t="str">
        <f t="shared" ca="1" si="45"/>
        <v>Real</v>
      </c>
      <c r="R179" s="149">
        <f t="shared" ca="1" si="45"/>
        <v>42267.07</v>
      </c>
      <c r="S179" s="149">
        <f t="shared" ca="1" si="45"/>
        <v>41664.449999999997</v>
      </c>
      <c r="T179" s="149">
        <f t="shared" ca="1" si="45"/>
        <v>41664.449999999997</v>
      </c>
      <c r="V179" s="157">
        <f t="shared" ca="1" si="43"/>
        <v>602.62000000000262</v>
      </c>
      <c r="W179" s="158">
        <f t="shared" ca="1" si="43"/>
        <v>0</v>
      </c>
      <c r="X179" s="155" t="str">
        <f t="shared" ca="1" si="43"/>
        <v>Real</v>
      </c>
      <c r="Y179" s="155">
        <f t="shared" ca="1" si="46"/>
        <v>0</v>
      </c>
      <c r="Z179" s="155">
        <f t="shared" ca="1" si="44"/>
        <v>0</v>
      </c>
      <c r="AA179" s="156">
        <f t="shared" ca="1" si="44"/>
        <v>0</v>
      </c>
      <c r="AB179" s="156">
        <f t="shared" ca="1" si="35"/>
        <v>0</v>
      </c>
      <c r="AC179" s="63" t="s">
        <v>58</v>
      </c>
    </row>
    <row r="180" spans="2:29">
      <c r="B180" s="146">
        <v>483</v>
      </c>
      <c r="C180" s="206" t="s">
        <v>59</v>
      </c>
      <c r="D180" s="149" t="s">
        <v>69</v>
      </c>
      <c r="E180" s="149"/>
      <c r="F180" s="149"/>
      <c r="G180" s="201" t="str">
        <f t="shared" ca="1" si="34"/>
        <v>OSBR</v>
      </c>
      <c r="H180" s="149"/>
      <c r="I180" s="147" t="s">
        <v>66</v>
      </c>
      <c r="J180" s="147" t="s">
        <v>67</v>
      </c>
      <c r="K180" s="147" t="s">
        <v>14</v>
      </c>
      <c r="L180" s="280" t="str">
        <f t="shared" ca="1" si="45"/>
        <v>PINHEIRO GUIMARÃES - ADVOGADOS</v>
      </c>
      <c r="M180" s="283" t="str">
        <f t="shared" ca="1" si="45"/>
        <v>42.591.727/0001-30</v>
      </c>
      <c r="N180" s="285" t="str">
        <f t="shared" ca="1" si="45"/>
        <v>21 4501-5000</v>
      </c>
      <c r="O180" s="216" t="str">
        <f t="shared" ca="1" si="45"/>
        <v>rbraga@pinheiroguimaraes.com.br</v>
      </c>
      <c r="P180" s="276" t="str">
        <f t="shared" ca="1" si="45"/>
        <v>Av Rio Branco S/N Centro 20040-007 Rio de Janeiro Rio de Janeiro RJ BRASIL</v>
      </c>
      <c r="Q180" s="149" t="str">
        <f t="shared" ca="1" si="45"/>
        <v>Real</v>
      </c>
      <c r="R180" s="149">
        <f t="shared" ca="1" si="45"/>
        <v>40441.993000000002</v>
      </c>
      <c r="S180" s="149">
        <f t="shared" ca="1" si="45"/>
        <v>40880.218126565698</v>
      </c>
      <c r="T180" s="149">
        <f t="shared" ca="1" si="45"/>
        <v>40880.218126565698</v>
      </c>
      <c r="V180" s="157">
        <f t="shared" ca="1" si="43"/>
        <v>0</v>
      </c>
      <c r="W180" s="158">
        <f t="shared" ca="1" si="43"/>
        <v>0</v>
      </c>
      <c r="X180" s="155" t="str">
        <f t="shared" ca="1" si="43"/>
        <v>Real</v>
      </c>
      <c r="Y180" s="155">
        <f t="shared" ca="1" si="46"/>
        <v>0</v>
      </c>
      <c r="Z180" s="155" t="str">
        <f t="shared" ca="1" si="44"/>
        <v>Não</v>
      </c>
      <c r="AA180" s="156" t="str">
        <f t="shared" ca="1" si="44"/>
        <v>Está provissionada na contabilidade como RJ mas não está no QGC</v>
      </c>
      <c r="AB180" s="156">
        <f t="shared" ca="1" si="35"/>
        <v>0</v>
      </c>
    </row>
    <row r="181" spans="2:29">
      <c r="B181" s="146">
        <v>711</v>
      </c>
      <c r="C181" s="206" t="s">
        <v>59</v>
      </c>
      <c r="D181" s="149" t="s">
        <v>69</v>
      </c>
      <c r="E181" s="149"/>
      <c r="F181" s="149" t="s">
        <v>23</v>
      </c>
      <c r="G181" s="201" t="str">
        <f t="shared" ca="1" si="34"/>
        <v>OSCN</v>
      </c>
      <c r="H181" s="149"/>
      <c r="I181" s="147" t="s">
        <v>70</v>
      </c>
      <c r="J181" s="147" t="s">
        <v>71</v>
      </c>
      <c r="K181" s="147" t="s">
        <v>16</v>
      </c>
      <c r="L181" s="280" t="str">
        <f t="shared" ca="1" si="45"/>
        <v>OSX Procurement B.V.</v>
      </c>
      <c r="M181" s="283" t="str">
        <f t="shared" ca="1" si="45"/>
        <v>Estrangeira</v>
      </c>
      <c r="N181" s="285" t="str">
        <f t="shared" ca="1" si="45"/>
        <v>não encontrado</v>
      </c>
      <c r="O181" s="216" t="str">
        <f t="shared" ca="1" si="45"/>
        <v>não encontrado</v>
      </c>
      <c r="P181" s="276" t="str">
        <f t="shared" ca="1" si="45"/>
        <v>Parkstraat 83, Offices 209/210, 2514JG´s - Gravenhage</v>
      </c>
      <c r="Q181" s="149" t="str">
        <f t="shared" ca="1" si="45"/>
        <v>Real</v>
      </c>
      <c r="R181" s="149">
        <f t="shared" ca="1" si="45"/>
        <v>40059.29</v>
      </c>
      <c r="S181" s="149">
        <f t="shared" ca="1" si="45"/>
        <v>40059.29</v>
      </c>
      <c r="T181" s="149">
        <f t="shared" ca="1" si="45"/>
        <v>40059.29</v>
      </c>
      <c r="V181" s="157">
        <f t="shared" ca="1" si="43"/>
        <v>0</v>
      </c>
      <c r="W181" s="158">
        <f t="shared" ca="1" si="43"/>
        <v>0</v>
      </c>
      <c r="X181" s="155" t="str">
        <f t="shared" ca="1" si="43"/>
        <v>Real</v>
      </c>
      <c r="Y181" s="155">
        <f t="shared" ca="1" si="46"/>
        <v>0</v>
      </c>
      <c r="Z181" s="155">
        <f t="shared" ca="1" si="44"/>
        <v>0</v>
      </c>
      <c r="AA181" s="156">
        <f t="shared" ca="1" si="44"/>
        <v>0</v>
      </c>
      <c r="AB181" s="156">
        <f t="shared" ca="1" si="35"/>
        <v>0</v>
      </c>
      <c r="AC181" s="63" t="s">
        <v>58</v>
      </c>
    </row>
    <row r="182" spans="2:29">
      <c r="B182" s="146">
        <v>144</v>
      </c>
      <c r="C182" s="206" t="s">
        <v>59</v>
      </c>
      <c r="D182" s="149" t="s">
        <v>65</v>
      </c>
      <c r="E182" s="149"/>
      <c r="F182" s="149"/>
      <c r="G182" s="201" t="str">
        <f t="shared" ca="1" si="34"/>
        <v>OSBR</v>
      </c>
      <c r="H182" s="149"/>
      <c r="I182" s="147" t="s">
        <v>66</v>
      </c>
      <c r="J182" s="147" t="s">
        <v>67</v>
      </c>
      <c r="K182" s="147" t="s">
        <v>14</v>
      </c>
      <c r="L182" s="280" t="str">
        <f t="shared" ca="1" si="45"/>
        <v>CONSPIRACAO FILMES SA</v>
      </c>
      <c r="M182" s="283">
        <f t="shared" ca="1" si="45"/>
        <v>2020661000104</v>
      </c>
      <c r="N182" s="285" t="str">
        <f t="shared" ca="1" si="45"/>
        <v>21 35267824</v>
      </c>
      <c r="O182" s="216" t="str">
        <f t="shared" ca="1" si="45"/>
        <v>entretenimento@conspira.com.br</v>
      </c>
      <c r="P182" s="276" t="str">
        <f t="shared" ca="1" si="45"/>
        <v>Rua Tereza Guimaraes 144 Botafogo 22280050 Rio de Janeiro Rio de Janeiro BRASIL</v>
      </c>
      <c r="Q182" s="149" t="str">
        <f t="shared" ca="1" si="45"/>
        <v>Real</v>
      </c>
      <c r="R182" s="149">
        <f t="shared" ca="1" si="45"/>
        <v>38297.495999999999</v>
      </c>
      <c r="S182" s="149">
        <f t="shared" ca="1" si="45"/>
        <v>38712.483646722998</v>
      </c>
      <c r="T182" s="149">
        <f t="shared" ca="1" si="45"/>
        <v>38712.483646722998</v>
      </c>
      <c r="V182" s="157" t="str">
        <f t="shared" ca="1" si="43"/>
        <v>SIM</v>
      </c>
      <c r="W182" s="158">
        <f t="shared" ca="1" si="43"/>
        <v>3</v>
      </c>
      <c r="X182" s="155" t="str">
        <f t="shared" ca="1" si="43"/>
        <v>Real</v>
      </c>
      <c r="Y182" s="155">
        <f t="shared" ca="1" si="46"/>
        <v>23273.91</v>
      </c>
      <c r="Z182" s="155" t="str">
        <f t="shared" ca="1" si="44"/>
        <v>Não</v>
      </c>
      <c r="AA182" s="156">
        <f t="shared" ca="1" si="44"/>
        <v>0</v>
      </c>
      <c r="AB182" s="156">
        <f t="shared" ca="1" si="35"/>
        <v>0</v>
      </c>
    </row>
    <row r="183" spans="2:29">
      <c r="B183" s="146">
        <v>651</v>
      </c>
      <c r="C183" s="206" t="s">
        <v>59</v>
      </c>
      <c r="D183" s="149" t="s">
        <v>69</v>
      </c>
      <c r="E183" s="149" t="s">
        <v>74</v>
      </c>
      <c r="F183" s="149"/>
      <c r="G183" s="201" t="str">
        <f t="shared" ca="1" si="34"/>
        <v>OSBR</v>
      </c>
      <c r="H183" s="149"/>
      <c r="I183" s="147" t="s">
        <v>66</v>
      </c>
      <c r="J183" s="147" t="s">
        <v>77</v>
      </c>
      <c r="K183" s="147" t="s">
        <v>12</v>
      </c>
      <c r="L183" s="148" t="str">
        <f t="shared" ref="L183:T192" ca="1" si="47">INDEX(INDIRECT($I183&amp;"!$1:$1048576"),MATCH($B183,INDIRECT($I183&amp;"!$A:$A"),),MATCH(L$2,INDIRECT($I183&amp;"!$1:$1"),))</f>
        <v>VINHAS E REDENSCHI ADVOGADOS</v>
      </c>
      <c r="M183" s="198">
        <f t="shared" ca="1" si="47"/>
        <v>5634962000116</v>
      </c>
      <c r="N183" s="147" t="str">
        <f t="shared" ca="1" si="47"/>
        <v>21 21977677</v>
      </c>
      <c r="O183" s="149" t="str">
        <f t="shared" ca="1" si="47"/>
        <v>jrribeiro@vradv.com.br</v>
      </c>
      <c r="P183" s="156" t="str">
        <f t="shared" ca="1" si="47"/>
        <v>Pc Quinze de Novembro 20 Sala 1201 Centro 20010010 Rio de Janeiro Rio de Janeiro RJ BRASIL</v>
      </c>
      <c r="Q183" s="149" t="str">
        <f t="shared" ca="1" si="47"/>
        <v>Real</v>
      </c>
      <c r="R183" s="149">
        <f t="shared" ca="1" si="47"/>
        <v>105818.79</v>
      </c>
      <c r="S183" s="149">
        <f t="shared" ca="1" si="47"/>
        <v>38479.660000000003</v>
      </c>
      <c r="T183" s="149">
        <f t="shared" ca="1" si="47"/>
        <v>38479.56</v>
      </c>
      <c r="V183" s="157">
        <f t="shared" ca="1" si="43"/>
        <v>0</v>
      </c>
      <c r="W183" s="158">
        <f t="shared" ca="1" si="43"/>
        <v>0</v>
      </c>
      <c r="X183" s="155" t="str">
        <f t="shared" ca="1" si="43"/>
        <v>Real</v>
      </c>
      <c r="Y183" s="155">
        <f t="shared" ca="1" si="46"/>
        <v>0</v>
      </c>
      <c r="Z183" s="155" t="str">
        <f t="shared" ca="1" si="44"/>
        <v>Sim</v>
      </c>
      <c r="AA183" s="156" t="str">
        <f t="shared" ca="1" si="44"/>
        <v>Pagamento mensalmente - pagamento a ser realizado em 10.02.2024 - contrato</v>
      </c>
      <c r="AB183" s="156" t="str">
        <f t="shared" ca="1" si="35"/>
        <v>Saldo 1 mês - pagamento mensal</v>
      </c>
    </row>
    <row r="184" spans="2:29">
      <c r="B184" s="146">
        <v>369</v>
      </c>
      <c r="C184" s="208" t="s">
        <v>59</v>
      </c>
      <c r="D184" s="149" t="s">
        <v>65</v>
      </c>
      <c r="E184" s="149" t="s">
        <v>74</v>
      </c>
      <c r="F184" s="149"/>
      <c r="G184" s="201" t="str">
        <f t="shared" ca="1" si="34"/>
        <v>OSCN</v>
      </c>
      <c r="H184" s="149"/>
      <c r="I184" s="147" t="s">
        <v>66</v>
      </c>
      <c r="J184" s="147" t="s">
        <v>67</v>
      </c>
      <c r="K184" s="147" t="s">
        <v>14</v>
      </c>
      <c r="L184" s="280" t="str">
        <f t="shared" ca="1" si="47"/>
        <v>LOCALIZA RENT A CAR SA</v>
      </c>
      <c r="M184" s="283">
        <f t="shared" ca="1" si="47"/>
        <v>16670085007087</v>
      </c>
      <c r="N184" s="285" t="str">
        <f t="shared" ca="1" si="47"/>
        <v>não encontrado</v>
      </c>
      <c r="O184" s="216" t="str">
        <f t="shared" ca="1" si="47"/>
        <v>centraldereservas@localiza.com</v>
      </c>
      <c r="P184" s="276" t="str">
        <f t="shared" ca="1" si="47"/>
        <v>Av Das Americas 679 Loja C Barra da Tijuca 22631000 Rio de Janeiro Rio de Janeiro BRASIL</v>
      </c>
      <c r="Q184" s="149" t="str">
        <f t="shared" ca="1" si="47"/>
        <v>Real</v>
      </c>
      <c r="R184" s="149">
        <f t="shared" ca="1" si="47"/>
        <v>38505.370000000003</v>
      </c>
      <c r="S184" s="149">
        <f t="shared" ca="1" si="47"/>
        <v>39392.385361014698</v>
      </c>
      <c r="T184" s="149">
        <f t="shared" ca="1" si="47"/>
        <v>37825.949999999997</v>
      </c>
      <c r="V184" s="157" t="str">
        <f t="shared" ca="1" si="43"/>
        <v>SIM</v>
      </c>
      <c r="W184" s="158">
        <f t="shared" ca="1" si="43"/>
        <v>3</v>
      </c>
      <c r="X184" s="155" t="str">
        <f t="shared" ca="1" si="43"/>
        <v>Real</v>
      </c>
      <c r="Y184" s="155">
        <f ca="1">INDEX(INDIRECT($I184&amp;"!$1:$1048576"),MATCH($B184,INDIRECT($I184&amp;"!$A:$A"),),MATCH(Y$2,INDIRECT($I184&amp;"!$1:$1"),))-1084.9</f>
        <v>21656.03</v>
      </c>
      <c r="Z184" s="155" t="str">
        <f t="shared" ca="1" si="44"/>
        <v>Sim</v>
      </c>
      <c r="AA184" s="156" t="str">
        <f t="shared" ca="1" si="44"/>
        <v>Seviço por demanda</v>
      </c>
      <c r="AB184" s="156" t="str">
        <f t="shared" ca="1" si="35"/>
        <v>Saldo RJ e Pós RJ (R$ 1.084,90 )</v>
      </c>
    </row>
    <row r="185" spans="2:29">
      <c r="B185" s="146">
        <v>628</v>
      </c>
      <c r="C185" s="206" t="s">
        <v>59</v>
      </c>
      <c r="D185" s="149" t="s">
        <v>65</v>
      </c>
      <c r="E185" s="149"/>
      <c r="F185" s="149"/>
      <c r="G185" s="201" t="str">
        <f t="shared" ca="1" si="34"/>
        <v>OSCN</v>
      </c>
      <c r="H185" s="149"/>
      <c r="I185" s="147" t="s">
        <v>66</v>
      </c>
      <c r="J185" s="147" t="s">
        <v>67</v>
      </c>
      <c r="K185" s="147" t="s">
        <v>14</v>
      </c>
      <c r="L185" s="280" t="str">
        <f t="shared" ca="1" si="47"/>
        <v>TRANSPORTES SOUZA ARAUJO LTDA</v>
      </c>
      <c r="M185" s="283">
        <f t="shared" ca="1" si="47"/>
        <v>5931640000139</v>
      </c>
      <c r="N185" s="285" t="str">
        <f t="shared" ca="1" si="47"/>
        <v>21 34521800</v>
      </c>
      <c r="O185" s="216" t="str">
        <f t="shared" ca="1" si="47"/>
        <v>souzaaraujo@souzaaraujo.com.br</v>
      </c>
      <c r="P185" s="276" t="str">
        <f t="shared" ca="1" si="47"/>
        <v>Av Dos Jesuitas 415 Imbetiba 27913182 Rio de Janeiro Macae RJ BRASIL</v>
      </c>
      <c r="Q185" s="149" t="str">
        <f t="shared" ca="1" si="47"/>
        <v>Real</v>
      </c>
      <c r="R185" s="149">
        <f t="shared" ca="1" si="47"/>
        <v>37101.357579258503</v>
      </c>
      <c r="S185" s="149">
        <f t="shared" ca="1" si="47"/>
        <v>37503.383349968397</v>
      </c>
      <c r="T185" s="149">
        <f t="shared" ca="1" si="47"/>
        <v>37503.383349968397</v>
      </c>
      <c r="V185" s="157" t="str">
        <f t="shared" ref="V185:X204" ca="1" si="48">INDEX(INDIRECT($I185&amp;"!$1:$1048576"),MATCH($B185,INDIRECT($I185&amp;"!$A:$A"),),MATCH(V$2,INDIRECT($I185&amp;"!$1:$1"),))</f>
        <v>SIM</v>
      </c>
      <c r="W185" s="158">
        <f t="shared" ca="1" si="48"/>
        <v>3</v>
      </c>
      <c r="X185" s="155" t="str">
        <f t="shared" ca="1" si="48"/>
        <v>Real</v>
      </c>
      <c r="Y185" s="155">
        <f t="shared" ref="Y185:Y191" ca="1" si="49">INDEX(INDIRECT($I185&amp;"!$1:$1048576"),MATCH($B185,INDIRECT($I185&amp;"!$A:$A"),),MATCH(Y$2,INDIRECT($I185&amp;"!$1:$1"),))</f>
        <v>22547</v>
      </c>
      <c r="Z185" s="155" t="str">
        <f t="shared" ref="Z185:AA204" ca="1" si="50">INDEX(INDIRECT($I185&amp;"!$1:$1048576"),MATCH($B185,INDIRECT($I185&amp;"!$A:$A"),),MATCH(Z$2,INDIRECT($I185&amp;"!$1:$1"),))</f>
        <v>Não</v>
      </c>
      <c r="AA185" s="156">
        <f t="shared" ca="1" si="50"/>
        <v>0</v>
      </c>
      <c r="AB185" s="156">
        <f t="shared" ca="1" si="35"/>
        <v>0</v>
      </c>
    </row>
    <row r="186" spans="2:29" ht="30">
      <c r="B186" s="146">
        <v>22</v>
      </c>
      <c r="C186" s="206" t="s">
        <v>59</v>
      </c>
      <c r="D186" s="149" t="s">
        <v>65</v>
      </c>
      <c r="E186" s="149"/>
      <c r="F186" s="149"/>
      <c r="G186" s="201" t="str">
        <f t="shared" ca="1" si="34"/>
        <v>OSCN</v>
      </c>
      <c r="H186" s="149"/>
      <c r="I186" s="147" t="s">
        <v>66</v>
      </c>
      <c r="J186" s="147" t="s">
        <v>67</v>
      </c>
      <c r="K186" s="147" t="s">
        <v>14</v>
      </c>
      <c r="L186" s="280" t="str">
        <f t="shared" ca="1" si="47"/>
        <v>ABS GROUP SERVICES DO BRASIL LTDA</v>
      </c>
      <c r="M186" s="283">
        <f t="shared" ca="1" si="47"/>
        <v>42174805000100</v>
      </c>
      <c r="N186" s="285" t="str">
        <f t="shared" ca="1" si="47"/>
        <v>11 25954202</v>
      </c>
      <c r="O186" s="216" t="str">
        <f t="shared" ca="1" si="47"/>
        <v>absqebrasil@abs-qe.com</v>
      </c>
      <c r="P186" s="276" t="str">
        <f t="shared" ca="1" si="47"/>
        <v>Al Araguaia 2044 Bloco 1 Conj 1203,1204 e 1205 Alphaville Industrial 6455000 São Paulo Barueri BRASIL</v>
      </c>
      <c r="Q186" s="149" t="str">
        <f t="shared" ca="1" si="47"/>
        <v>Real</v>
      </c>
      <c r="R186" s="149">
        <f t="shared" ca="1" si="47"/>
        <v>36590.212207153803</v>
      </c>
      <c r="S186" s="149">
        <f t="shared" ca="1" si="47"/>
        <v>36986.699269159399</v>
      </c>
      <c r="T186" s="149">
        <f t="shared" ca="1" si="47"/>
        <v>36986.699269159399</v>
      </c>
      <c r="V186" s="157" t="str">
        <f t="shared" ca="1" si="48"/>
        <v>SIM</v>
      </c>
      <c r="W186" s="158">
        <f t="shared" ca="1" si="48"/>
        <v>3</v>
      </c>
      <c r="X186" s="155" t="str">
        <f t="shared" ca="1" si="48"/>
        <v>Real</v>
      </c>
      <c r="Y186" s="155">
        <f t="shared" ca="1" si="49"/>
        <v>22236.37</v>
      </c>
      <c r="Z186" s="155" t="str">
        <f t="shared" ca="1" si="50"/>
        <v>Não</v>
      </c>
      <c r="AA186" s="156">
        <f t="shared" ca="1" si="50"/>
        <v>0</v>
      </c>
      <c r="AB186" s="156">
        <f t="shared" ca="1" si="35"/>
        <v>0</v>
      </c>
    </row>
    <row r="187" spans="2:29">
      <c r="B187" s="146">
        <v>448</v>
      </c>
      <c r="C187" s="206" t="s">
        <v>59</v>
      </c>
      <c r="D187" s="149" t="s">
        <v>65</v>
      </c>
      <c r="E187" s="149"/>
      <c r="F187" s="149"/>
      <c r="G187" s="201" t="str">
        <f t="shared" ca="1" si="34"/>
        <v>OSCN</v>
      </c>
      <c r="H187" s="149"/>
      <c r="I187" s="147" t="s">
        <v>66</v>
      </c>
      <c r="J187" s="147" t="s">
        <v>67</v>
      </c>
      <c r="K187" s="147" t="s">
        <v>14</v>
      </c>
      <c r="L187" s="280" t="str">
        <f t="shared" ca="1" si="47"/>
        <v>NEXO CS INFORMATICA SA</v>
      </c>
      <c r="M187" s="283">
        <f t="shared" ca="1" si="47"/>
        <v>1023164000369</v>
      </c>
      <c r="N187" s="285" t="str">
        <f t="shared" ca="1" si="47"/>
        <v>11 47891360</v>
      </c>
      <c r="O187" s="216" t="str">
        <f t="shared" ca="1" si="47"/>
        <v>contab-qi@uol.com.br</v>
      </c>
      <c r="P187" s="276" t="str">
        <f t="shared" ca="1" si="47"/>
        <v>Rua Teofilo Otoni 82 Sala 2101 Centro 20090070 Rio de Janeiro Rio de Janeiro RJ BRASIL</v>
      </c>
      <c r="Q187" s="149" t="str">
        <f t="shared" ca="1" si="47"/>
        <v>Real</v>
      </c>
      <c r="R187" s="149">
        <f t="shared" ca="1" si="47"/>
        <v>35955.768625823301</v>
      </c>
      <c r="S187" s="149">
        <f t="shared" ca="1" si="47"/>
        <v>36345.3809348172</v>
      </c>
      <c r="T187" s="149">
        <f t="shared" ca="1" si="47"/>
        <v>36345.3809348172</v>
      </c>
      <c r="V187" s="157" t="str">
        <f t="shared" ca="1" si="48"/>
        <v>SIM</v>
      </c>
      <c r="W187" s="158">
        <f t="shared" ca="1" si="48"/>
        <v>3</v>
      </c>
      <c r="X187" s="155" t="str">
        <f t="shared" ca="1" si="48"/>
        <v>Real</v>
      </c>
      <c r="Y187" s="155">
        <f t="shared" ca="1" si="49"/>
        <v>21850.81</v>
      </c>
      <c r="Z187" s="155" t="str">
        <f t="shared" ca="1" si="50"/>
        <v>Não</v>
      </c>
      <c r="AA187" s="156">
        <f t="shared" ca="1" si="50"/>
        <v>0</v>
      </c>
      <c r="AB187" s="156">
        <f t="shared" ca="1" si="35"/>
        <v>0</v>
      </c>
    </row>
    <row r="188" spans="2:29">
      <c r="B188" s="146">
        <v>99</v>
      </c>
      <c r="C188" s="206" t="s">
        <v>59</v>
      </c>
      <c r="D188" s="149" t="s">
        <v>65</v>
      </c>
      <c r="E188" s="149"/>
      <c r="F188" s="149"/>
      <c r="G188" s="201" t="str">
        <f t="shared" ca="1" si="34"/>
        <v>OSCN</v>
      </c>
      <c r="H188" s="149"/>
      <c r="I188" s="147" t="s">
        <v>66</v>
      </c>
      <c r="J188" s="147" t="s">
        <v>67</v>
      </c>
      <c r="K188" s="147" t="s">
        <v>14</v>
      </c>
      <c r="L188" s="280" t="str">
        <f t="shared" ca="1" si="47"/>
        <v>BRASFORMER BRASPEL PRODUTOS ELETRIC</v>
      </c>
      <c r="M188" s="283">
        <f t="shared" ca="1" si="47"/>
        <v>43830504000141</v>
      </c>
      <c r="N188" s="285" t="str">
        <f t="shared" ca="1" si="47"/>
        <v>11 69477041</v>
      </c>
      <c r="O188" s="216" t="str">
        <f t="shared" ca="1" si="47"/>
        <v>financeiro@braspel.com.br</v>
      </c>
      <c r="P188" s="276" t="str">
        <f t="shared" ca="1" si="47"/>
        <v>Av Pirelli 1100 Bloco A Jardim Eden 18103085 São Paulo Sorocaba BRASIL</v>
      </c>
      <c r="Q188" s="149" t="str">
        <f t="shared" ca="1" si="47"/>
        <v>Real</v>
      </c>
      <c r="R188" s="149">
        <f t="shared" ca="1" si="47"/>
        <v>34975.356160337898</v>
      </c>
      <c r="S188" s="149">
        <f t="shared" ca="1" si="47"/>
        <v>35354.344839826997</v>
      </c>
      <c r="T188" s="149">
        <f t="shared" ca="1" si="47"/>
        <v>35354.344839826997</v>
      </c>
      <c r="V188" s="157" t="str">
        <f t="shared" ca="1" si="48"/>
        <v>SIM</v>
      </c>
      <c r="W188" s="158">
        <f t="shared" ca="1" si="48"/>
        <v>3</v>
      </c>
      <c r="X188" s="155" t="str">
        <f t="shared" ca="1" si="48"/>
        <v>Real</v>
      </c>
      <c r="Y188" s="155">
        <f t="shared" ca="1" si="49"/>
        <v>21255</v>
      </c>
      <c r="Z188" s="155" t="str">
        <f t="shared" ca="1" si="50"/>
        <v>NÃO</v>
      </c>
      <c r="AA188" s="156">
        <f t="shared" ca="1" si="50"/>
        <v>0</v>
      </c>
      <c r="AB188" s="156">
        <f t="shared" ca="1" si="35"/>
        <v>0</v>
      </c>
    </row>
    <row r="189" spans="2:29">
      <c r="B189" s="146">
        <v>619</v>
      </c>
      <c r="C189" s="206" t="s">
        <v>59</v>
      </c>
      <c r="D189" s="149" t="s">
        <v>65</v>
      </c>
      <c r="E189" s="149"/>
      <c r="F189" s="149"/>
      <c r="G189" s="201" t="str">
        <f t="shared" ca="1" si="34"/>
        <v>OSCN</v>
      </c>
      <c r="H189" s="149"/>
      <c r="I189" s="147" t="s">
        <v>66</v>
      </c>
      <c r="J189" s="147" t="s">
        <v>67</v>
      </c>
      <c r="K189" s="147" t="s">
        <v>14</v>
      </c>
      <c r="L189" s="280" t="str">
        <f t="shared" ca="1" si="47"/>
        <v>TOTVS S.A</v>
      </c>
      <c r="M189" s="283">
        <f t="shared" ca="1" si="47"/>
        <v>53113791001013</v>
      </c>
      <c r="N189" s="285" t="str">
        <f t="shared" ca="1" si="47"/>
        <v>11 40040015</v>
      </c>
      <c r="O189" s="216" t="str">
        <f t="shared" ca="1" si="47"/>
        <v>fiscal@totvs.com.br</v>
      </c>
      <c r="P189" s="276" t="str">
        <f t="shared" ca="1" si="47"/>
        <v>Av Braz Leme 1000 Bloco A 3o andar Casa Verde 2511000 São Paulo São Paulo SP BRASIL</v>
      </c>
      <c r="Q189" s="149" t="str">
        <f t="shared" ca="1" si="47"/>
        <v>Real</v>
      </c>
      <c r="R189" s="149">
        <f t="shared" ca="1" si="47"/>
        <v>33137.3193298935</v>
      </c>
      <c r="S189" s="149">
        <f t="shared" ca="1" si="47"/>
        <v>33496.391267204701</v>
      </c>
      <c r="T189" s="149">
        <f t="shared" ca="1" si="47"/>
        <v>33496.391267204701</v>
      </c>
      <c r="V189" s="157" t="str">
        <f t="shared" ca="1" si="48"/>
        <v>SIM</v>
      </c>
      <c r="W189" s="158">
        <f t="shared" ca="1" si="48"/>
        <v>3</v>
      </c>
      <c r="X189" s="155" t="str">
        <f t="shared" ca="1" si="48"/>
        <v>Real</v>
      </c>
      <c r="Y189" s="155">
        <f t="shared" ca="1" si="49"/>
        <v>20138</v>
      </c>
      <c r="Z189" s="155" t="str">
        <f t="shared" ca="1" si="50"/>
        <v>Não</v>
      </c>
      <c r="AA189" s="156">
        <f t="shared" ca="1" si="50"/>
        <v>0</v>
      </c>
      <c r="AB189" s="156">
        <f t="shared" ca="1" si="35"/>
        <v>0</v>
      </c>
    </row>
    <row r="190" spans="2:29" ht="30">
      <c r="B190" s="146">
        <v>212</v>
      </c>
      <c r="C190" s="206" t="s">
        <v>59</v>
      </c>
      <c r="D190" s="149" t="s">
        <v>65</v>
      </c>
      <c r="E190" s="149"/>
      <c r="F190" s="149"/>
      <c r="G190" s="201" t="str">
        <f t="shared" ca="1" si="34"/>
        <v>OSCN</v>
      </c>
      <c r="H190" s="149"/>
      <c r="I190" s="147" t="s">
        <v>66</v>
      </c>
      <c r="J190" s="147" t="s">
        <v>67</v>
      </c>
      <c r="K190" s="147" t="s">
        <v>14</v>
      </c>
      <c r="L190" s="280" t="str">
        <f t="shared" ca="1" si="47"/>
        <v>ERNST E YOUNG TERCO ASSESS.EMPRESAR</v>
      </c>
      <c r="M190" s="283">
        <f t="shared" ca="1" si="47"/>
        <v>59527788000212</v>
      </c>
      <c r="N190" s="285" t="str">
        <f t="shared" ca="1" si="47"/>
        <v>11 25736423</v>
      </c>
      <c r="O190" s="216" t="str">
        <f t="shared" ca="1" si="47"/>
        <v>diego.medeiros@br.ey.com</v>
      </c>
      <c r="P190" s="276" t="str">
        <f t="shared" ca="1" si="47"/>
        <v>Pr Botafogo 370 Dep 2 ao 13 Pav Sal 101c Botafogo 22250040 Rio de Janeiro Rio de Janeiro BRASIL</v>
      </c>
      <c r="Q190" s="149" t="str">
        <f t="shared" ca="1" si="47"/>
        <v>Real</v>
      </c>
      <c r="R190" s="149">
        <f t="shared" ca="1" si="47"/>
        <v>32330.376732506102</v>
      </c>
      <c r="S190" s="149">
        <f t="shared" ca="1" si="47"/>
        <v>32680.704738576002</v>
      </c>
      <c r="T190" s="149">
        <f t="shared" ca="1" si="47"/>
        <v>32680.704738576002</v>
      </c>
      <c r="V190" s="157" t="str">
        <f t="shared" ca="1" si="48"/>
        <v>SIM</v>
      </c>
      <c r="W190" s="158">
        <f t="shared" ca="1" si="48"/>
        <v>3</v>
      </c>
      <c r="X190" s="155" t="str">
        <f t="shared" ca="1" si="48"/>
        <v>Real</v>
      </c>
      <c r="Y190" s="155">
        <f t="shared" ca="1" si="49"/>
        <v>19647.61</v>
      </c>
      <c r="Z190" s="155" t="str">
        <f t="shared" ca="1" si="50"/>
        <v>Não</v>
      </c>
      <c r="AA190" s="156">
        <f t="shared" ca="1" si="50"/>
        <v>0</v>
      </c>
      <c r="AB190" s="156">
        <f t="shared" ca="1" si="35"/>
        <v>0</v>
      </c>
    </row>
    <row r="191" spans="2:29">
      <c r="B191" s="146">
        <v>658</v>
      </c>
      <c r="C191" s="206" t="s">
        <v>59</v>
      </c>
      <c r="D191" s="149" t="s">
        <v>65</v>
      </c>
      <c r="E191" s="149"/>
      <c r="F191" s="149"/>
      <c r="G191" s="201" t="str">
        <f t="shared" ca="1" si="34"/>
        <v>OSCN</v>
      </c>
      <c r="H191" s="149"/>
      <c r="I191" s="147" t="s">
        <v>66</v>
      </c>
      <c r="J191" s="147" t="s">
        <v>67</v>
      </c>
      <c r="K191" s="147" t="s">
        <v>14</v>
      </c>
      <c r="L191" s="280" t="str">
        <f t="shared" ca="1" si="47"/>
        <v>WA OBRAS E COMERCIO LTDA</v>
      </c>
      <c r="M191" s="283" t="str">
        <f t="shared" ca="1" si="47"/>
        <v>27.713.700/0001-80</v>
      </c>
      <c r="N191" s="285" t="str">
        <f t="shared" ca="1" si="47"/>
        <v>21 2424-4237</v>
      </c>
      <c r="O191" s="216" t="str">
        <f t="shared" ca="1" si="47"/>
        <v>david.silva@deltasys.com.br</v>
      </c>
      <c r="P191" s="276" t="str">
        <f t="shared" ca="1" si="47"/>
        <v>Estrada Engenho d'agua 1330 Anil 22765-240 Rio de Janeiro Rio de Janeiro RJ BRASIL</v>
      </c>
      <c r="Q191" s="149" t="str">
        <f t="shared" ca="1" si="47"/>
        <v>Real</v>
      </c>
      <c r="R191" s="149">
        <f t="shared" ca="1" si="47"/>
        <v>32226.676570415999</v>
      </c>
      <c r="S191" s="149">
        <f t="shared" ca="1" si="47"/>
        <v>32575.880894219099</v>
      </c>
      <c r="T191" s="149">
        <f t="shared" ca="1" si="47"/>
        <v>32575.880894219099</v>
      </c>
      <c r="V191" s="157" t="str">
        <f t="shared" ca="1" si="48"/>
        <v>SIM</v>
      </c>
      <c r="W191" s="158">
        <f t="shared" ca="1" si="48"/>
        <v>3</v>
      </c>
      <c r="X191" s="155" t="str">
        <f t="shared" ca="1" si="48"/>
        <v>Real</v>
      </c>
      <c r="Y191" s="155">
        <f t="shared" ca="1" si="49"/>
        <v>19584.59</v>
      </c>
      <c r="Z191" s="155" t="str">
        <f t="shared" ca="1" si="50"/>
        <v>NÃO</v>
      </c>
      <c r="AA191" s="156">
        <f t="shared" ca="1" si="50"/>
        <v>0</v>
      </c>
      <c r="AB191" s="156">
        <f t="shared" ca="1" si="35"/>
        <v>0</v>
      </c>
    </row>
    <row r="192" spans="2:29">
      <c r="B192" s="146">
        <v>250</v>
      </c>
      <c r="C192" s="208" t="s">
        <v>59</v>
      </c>
      <c r="D192" s="149" t="s">
        <v>65</v>
      </c>
      <c r="E192" s="149" t="s">
        <v>74</v>
      </c>
      <c r="F192" s="149"/>
      <c r="G192" s="201" t="str">
        <f t="shared" ca="1" si="34"/>
        <v>OSBR</v>
      </c>
      <c r="H192" s="149"/>
      <c r="I192" s="147" t="s">
        <v>66</v>
      </c>
      <c r="J192" s="147" t="s">
        <v>67</v>
      </c>
      <c r="K192" s="147" t="s">
        <v>14</v>
      </c>
      <c r="L192" s="280" t="str">
        <f t="shared" ca="1" si="47"/>
        <v>FULLTIME COMERCIO DE MATE</v>
      </c>
      <c r="M192" s="283">
        <f t="shared" ca="1" si="47"/>
        <v>824038000189</v>
      </c>
      <c r="N192" s="285" t="str">
        <f t="shared" ca="1" si="47"/>
        <v>21 22341666</v>
      </c>
      <c r="O192" s="216" t="str">
        <f t="shared" ca="1" si="47"/>
        <v>eliastawil@fulltimecopiadoras.com.br</v>
      </c>
      <c r="P192" s="276" t="str">
        <f t="shared" ca="1" si="47"/>
        <v>Rua Marques de Leão 29 Engenho Novo 20780140 Rio de Janeiro Rio de Janeiro BRASIL</v>
      </c>
      <c r="Q192" s="149" t="str">
        <f t="shared" ca="1" si="47"/>
        <v>Real</v>
      </c>
      <c r="R192" s="149">
        <f t="shared" ca="1" si="47"/>
        <v>32188.76</v>
      </c>
      <c r="S192" s="149">
        <f t="shared" ca="1" si="47"/>
        <v>32529.4</v>
      </c>
      <c r="T192" s="149">
        <f t="shared" ca="1" si="47"/>
        <v>32529.4</v>
      </c>
      <c r="V192" s="157" t="str">
        <f t="shared" ca="1" si="48"/>
        <v>SIM</v>
      </c>
      <c r="W192" s="158">
        <f t="shared" ca="1" si="48"/>
        <v>3</v>
      </c>
      <c r="X192" s="155" t="str">
        <f t="shared" ca="1" si="48"/>
        <v>Real</v>
      </c>
      <c r="Y192" s="155">
        <f ca="1">INDEX(INDIRECT($I192&amp;"!$1:$1048576"),MATCH($B192,INDIRECT($I192&amp;"!$A:$A"),),MATCH(Y$2,INDIRECT($I192&amp;"!$1:$1"),))-752.9</f>
        <v>18351.099999999999</v>
      </c>
      <c r="Z192" s="155" t="str">
        <f t="shared" ca="1" si="50"/>
        <v>Sim</v>
      </c>
      <c r="AA192" s="156">
        <f t="shared" ca="1" si="50"/>
        <v>0</v>
      </c>
      <c r="AB192" s="156" t="str">
        <f t="shared" ca="1" si="35"/>
        <v>Saldo RJ e pós RJ (R$ 752,90 )</v>
      </c>
    </row>
    <row r="193" spans="2:29">
      <c r="B193" s="146">
        <v>157</v>
      </c>
      <c r="C193" s="206" t="s">
        <v>59</v>
      </c>
      <c r="D193" s="149" t="s">
        <v>69</v>
      </c>
      <c r="E193" s="149"/>
      <c r="F193" s="149"/>
      <c r="G193" s="201" t="str">
        <f t="shared" ca="1" si="34"/>
        <v>OSCN</v>
      </c>
      <c r="H193" s="149"/>
      <c r="I193" s="147" t="s">
        <v>66</v>
      </c>
      <c r="J193" s="147" t="s">
        <v>75</v>
      </c>
      <c r="K193" s="147" t="s">
        <v>15</v>
      </c>
      <c r="L193" s="280" t="str">
        <f t="shared" ref="L193:T202" ca="1" si="51">INDEX(INDIRECT($I193&amp;"!$1:$1048576"),MATCH($B193,INDIRECT($I193&amp;"!$A:$A"),),MATCH(L$2,INDIRECT($I193&amp;"!$1:$1"),))</f>
        <v>CPR CENTRO DE PREVENCAO RIO LTDA ME</v>
      </c>
      <c r="M193" s="283" t="str">
        <f t="shared" ca="1" si="51"/>
        <v>01.691.465/0001-07</v>
      </c>
      <c r="N193" s="285" t="str">
        <f t="shared" ca="1" si="51"/>
        <v>21 2507-1400</v>
      </c>
      <c r="O193" s="216" t="str">
        <f t="shared" ca="1" si="51"/>
        <v>cpr@cpr.com.br</v>
      </c>
      <c r="P193" s="276" t="str">
        <f t="shared" ca="1" si="51"/>
        <v>Av Almirante Barroso Salas 507/08/712 Centro 20031-003 Rio de Janeiro Rio de Janeiro RJ BRASIL</v>
      </c>
      <c r="Q193" s="149" t="str">
        <f t="shared" ca="1" si="51"/>
        <v>Real</v>
      </c>
      <c r="R193" s="149">
        <f t="shared" ca="1" si="51"/>
        <v>30216.535646778899</v>
      </c>
      <c r="S193" s="149">
        <f t="shared" ca="1" si="51"/>
        <v>30543.958329510398</v>
      </c>
      <c r="T193" s="149">
        <f t="shared" ca="1" si="51"/>
        <v>30543.958329510398</v>
      </c>
      <c r="V193" s="157" t="str">
        <f t="shared" ca="1" si="48"/>
        <v>SIM</v>
      </c>
      <c r="W193" s="158">
        <f t="shared" ca="1" si="48"/>
        <v>3</v>
      </c>
      <c r="X193" s="155" t="str">
        <f t="shared" ca="1" si="48"/>
        <v>Real</v>
      </c>
      <c r="Y193" s="155">
        <f t="shared" ref="Y193:Y224" ca="1" si="52">INDEX(INDIRECT($I193&amp;"!$1:$1048576"),MATCH($B193,INDIRECT($I193&amp;"!$A:$A"),),MATCH(Y$2,INDIRECT($I193&amp;"!$1:$1"),))</f>
        <v>18363</v>
      </c>
      <c r="Z193" s="155" t="str">
        <f t="shared" ca="1" si="50"/>
        <v>Não</v>
      </c>
      <c r="AA193" s="156">
        <f t="shared" ca="1" si="50"/>
        <v>0</v>
      </c>
      <c r="AB193" s="156">
        <f t="shared" ca="1" si="35"/>
        <v>0</v>
      </c>
    </row>
    <row r="194" spans="2:29" ht="30">
      <c r="B194" s="146">
        <v>104</v>
      </c>
      <c r="C194" s="206" t="s">
        <v>59</v>
      </c>
      <c r="D194" s="149" t="s">
        <v>65</v>
      </c>
      <c r="E194" s="149"/>
      <c r="F194" s="149"/>
      <c r="G194" s="201" t="str">
        <f t="shared" ca="1" si="34"/>
        <v>OSCN</v>
      </c>
      <c r="H194" s="149"/>
      <c r="I194" s="147" t="s">
        <v>66</v>
      </c>
      <c r="J194" s="147" t="s">
        <v>67</v>
      </c>
      <c r="K194" s="147" t="s">
        <v>14</v>
      </c>
      <c r="L194" s="280" t="str">
        <f t="shared" ca="1" si="51"/>
        <v>BRQ SOLUCOES EM INFORMATICA SA</v>
      </c>
      <c r="M194" s="283">
        <f t="shared" ca="1" si="51"/>
        <v>36542025000164</v>
      </c>
      <c r="N194" s="285" t="str">
        <f t="shared" ca="1" si="51"/>
        <v>11 21267000</v>
      </c>
      <c r="O194" s="216" t="str">
        <f t="shared" ca="1" si="51"/>
        <v>documentacaobrq@brq.com</v>
      </c>
      <c r="P194" s="276" t="str">
        <f t="shared" ca="1" si="51"/>
        <v>Av Ipanema 165 Conj 1505,1506 e 1507 Dezoito do Forte Empresarial 6472002 São Paulo Barueri BRASIL</v>
      </c>
      <c r="Q194" s="149" t="str">
        <f t="shared" ca="1" si="51"/>
        <v>Real</v>
      </c>
      <c r="R194" s="149">
        <f t="shared" ca="1" si="51"/>
        <v>29640.803931258801</v>
      </c>
      <c r="S194" s="149">
        <f t="shared" ca="1" si="51"/>
        <v>29961.988055572099</v>
      </c>
      <c r="T194" s="149">
        <f t="shared" ca="1" si="51"/>
        <v>29961.988055572099</v>
      </c>
      <c r="V194" s="157" t="str">
        <f t="shared" ca="1" si="48"/>
        <v>SIM</v>
      </c>
      <c r="W194" s="158">
        <f t="shared" ca="1" si="48"/>
        <v>3</v>
      </c>
      <c r="X194" s="155" t="str">
        <f t="shared" ca="1" si="48"/>
        <v>Real</v>
      </c>
      <c r="Y194" s="155">
        <f t="shared" ca="1" si="52"/>
        <v>18013.12</v>
      </c>
      <c r="Z194" s="155" t="str">
        <f t="shared" ca="1" si="50"/>
        <v>NÃO</v>
      </c>
      <c r="AA194" s="156">
        <f t="shared" ca="1" si="50"/>
        <v>0</v>
      </c>
      <c r="AB194" s="156">
        <f t="shared" ca="1" si="35"/>
        <v>0</v>
      </c>
    </row>
    <row r="195" spans="2:29">
      <c r="B195" s="146">
        <v>708</v>
      </c>
      <c r="C195" s="206" t="s">
        <v>59</v>
      </c>
      <c r="D195" s="149" t="s">
        <v>69</v>
      </c>
      <c r="E195" s="149"/>
      <c r="F195" s="149"/>
      <c r="G195" s="201" t="str">
        <f t="shared" ref="G195:G258" ca="1" si="53">INDEX(INDIRECT($I195&amp;"!$1:$1048576"),MATCH($B195,INDIRECT($I195&amp;"!$A:$A"),),MATCH(G$2,INDIRECT($I195&amp;"!$1:$1"),))</f>
        <v>OSSO</v>
      </c>
      <c r="H195" s="149"/>
      <c r="I195" s="147" t="s">
        <v>70</v>
      </c>
      <c r="J195" s="147" t="s">
        <v>71</v>
      </c>
      <c r="K195" s="147" t="s">
        <v>16</v>
      </c>
      <c r="L195" s="280" t="str">
        <f t="shared" ca="1" si="51"/>
        <v>Six Soluções Inteligentes S.A.</v>
      </c>
      <c r="M195" s="283" t="str">
        <f t="shared" ca="1" si="51"/>
        <v>13.405.322/0001-62</v>
      </c>
      <c r="N195" s="285" t="str">
        <f t="shared" ca="1" si="51"/>
        <v>21 2163-4687</v>
      </c>
      <c r="O195" s="216" t="str">
        <f t="shared" ca="1" si="51"/>
        <v>sirlene.pacheco@ebx.com.br</v>
      </c>
      <c r="P195" s="276" t="str">
        <f t="shared" ca="1" si="51"/>
        <v>Praia do Flamengo 154 10º andar Flamengo 22210-030 Rio de Janeiro Rio de Janeiro RJ</v>
      </c>
      <c r="Q195" s="149" t="str">
        <f t="shared" ca="1" si="51"/>
        <v>Real</v>
      </c>
      <c r="R195" s="149">
        <f t="shared" ca="1" si="51"/>
        <v>27765.279999999999</v>
      </c>
      <c r="S195" s="149">
        <f t="shared" ca="1" si="51"/>
        <v>27765.279999999999</v>
      </c>
      <c r="T195" s="149">
        <f t="shared" ca="1" si="51"/>
        <v>27765.279999999999</v>
      </c>
      <c r="V195" s="157">
        <f t="shared" ca="1" si="48"/>
        <v>0</v>
      </c>
      <c r="W195" s="158">
        <f t="shared" ca="1" si="48"/>
        <v>0</v>
      </c>
      <c r="X195" s="155" t="str">
        <f t="shared" ca="1" si="48"/>
        <v>Real</v>
      </c>
      <c r="Y195" s="155">
        <f t="shared" ca="1" si="52"/>
        <v>0</v>
      </c>
      <c r="Z195" s="155">
        <f t="shared" ca="1" si="50"/>
        <v>0</v>
      </c>
      <c r="AA195" s="156">
        <f t="shared" ca="1" si="50"/>
        <v>0</v>
      </c>
      <c r="AB195" s="156">
        <f t="shared" ref="AB195:AB258" ca="1" si="54">IFERROR(INDEX(INDIRECT($I195&amp;"!$1:$1048576"),MATCH($B195,INDIRECT($I195&amp;"!$A:$A"),),MATCH(AB$2,INDIRECT($I195&amp;"!$1:$1"),)),"")</f>
        <v>0</v>
      </c>
    </row>
    <row r="196" spans="2:29" ht="30">
      <c r="B196" s="146">
        <v>156</v>
      </c>
      <c r="C196" s="206" t="s">
        <v>59</v>
      </c>
      <c r="D196" s="149" t="s">
        <v>69</v>
      </c>
      <c r="E196" s="149"/>
      <c r="F196" s="149"/>
      <c r="G196" s="201" t="str">
        <f t="shared" ca="1" si="53"/>
        <v>OSBR</v>
      </c>
      <c r="H196" s="149"/>
      <c r="I196" s="147" t="s">
        <v>66</v>
      </c>
      <c r="J196" s="147" t="s">
        <v>75</v>
      </c>
      <c r="K196" s="147" t="s">
        <v>15</v>
      </c>
      <c r="L196" s="280" t="str">
        <f t="shared" ca="1" si="51"/>
        <v>CPR CENTRO DE PREVENCAO RIO LTDA ME</v>
      </c>
      <c r="M196" s="283" t="str">
        <f t="shared" ca="1" si="51"/>
        <v>01.691.465/0001-07</v>
      </c>
      <c r="N196" s="285" t="str">
        <f t="shared" ca="1" si="51"/>
        <v>21 2507-1400</v>
      </c>
      <c r="O196" s="216" t="str">
        <f t="shared" ca="1" si="51"/>
        <v>cpr@cpr.com.br</v>
      </c>
      <c r="P196" s="276" t="str">
        <f t="shared" ca="1" si="51"/>
        <v>Av Almirante Barroso 63 Salas 507/08/712 Centro 20031-003 Rio de Janeiro Rio de Janeiro RJ BRASIL</v>
      </c>
      <c r="Q196" s="149" t="str">
        <f t="shared" ca="1" si="51"/>
        <v>Real</v>
      </c>
      <c r="R196" s="149">
        <f t="shared" ca="1" si="51"/>
        <v>27410.937000000002</v>
      </c>
      <c r="S196" s="149">
        <f t="shared" ca="1" si="51"/>
        <v>27707.959366823699</v>
      </c>
      <c r="T196" s="149">
        <f t="shared" ca="1" si="51"/>
        <v>27707.959366823699</v>
      </c>
      <c r="V196" s="157" t="str">
        <f t="shared" ca="1" si="48"/>
        <v>SIM</v>
      </c>
      <c r="W196" s="158">
        <f t="shared" ca="1" si="48"/>
        <v>3</v>
      </c>
      <c r="X196" s="155" t="str">
        <f t="shared" ca="1" si="48"/>
        <v>Real</v>
      </c>
      <c r="Y196" s="155">
        <f t="shared" ca="1" si="52"/>
        <v>16658</v>
      </c>
      <c r="Z196" s="155" t="str">
        <f t="shared" ca="1" si="50"/>
        <v>Não</v>
      </c>
      <c r="AA196" s="156">
        <f t="shared" ca="1" si="50"/>
        <v>0</v>
      </c>
      <c r="AB196" s="156">
        <f t="shared" ca="1" si="54"/>
        <v>0</v>
      </c>
    </row>
    <row r="197" spans="2:29">
      <c r="B197" s="146">
        <v>315</v>
      </c>
      <c r="C197" s="206" t="s">
        <v>59</v>
      </c>
      <c r="D197" s="149" t="s">
        <v>65</v>
      </c>
      <c r="E197" s="149"/>
      <c r="F197" s="149"/>
      <c r="G197" s="201" t="str">
        <f t="shared" ca="1" si="53"/>
        <v>OSCN</v>
      </c>
      <c r="H197" s="149"/>
      <c r="I197" s="147" t="s">
        <v>66</v>
      </c>
      <c r="J197" s="147" t="s">
        <v>67</v>
      </c>
      <c r="K197" s="147" t="s">
        <v>14</v>
      </c>
      <c r="L197" s="280" t="str">
        <f t="shared" ca="1" si="51"/>
        <v>INTEGRA CONSULTORIA SS LTDA</v>
      </c>
      <c r="M197" s="283" t="str">
        <f t="shared" ca="1" si="51"/>
        <v>03.467.109/0001-21</v>
      </c>
      <c r="N197" s="285" t="str">
        <f t="shared" ca="1" si="51"/>
        <v>51 3042-1471</v>
      </c>
      <c r="O197" s="216" t="str">
        <f t="shared" ca="1" si="51"/>
        <v>atendimento@klassmatt.com</v>
      </c>
      <c r="P197" s="276" t="str">
        <f t="shared" ca="1" si="51"/>
        <v>Rua Gomes de Freitas 350 Jardim Itu Sabara 91380-000 Porto Alegre Porto Alegre RS BRASIL</v>
      </c>
      <c r="Q197" s="149" t="str">
        <f t="shared" ca="1" si="51"/>
        <v>Real</v>
      </c>
      <c r="R197" s="149">
        <f t="shared" ca="1" si="51"/>
        <v>26821.564789600601</v>
      </c>
      <c r="S197" s="149">
        <f t="shared" ca="1" si="51"/>
        <v>27112.199983559502</v>
      </c>
      <c r="T197" s="149">
        <f t="shared" ca="1" si="51"/>
        <v>27112.199983559502</v>
      </c>
      <c r="V197" s="157" t="str">
        <f t="shared" ca="1" si="48"/>
        <v>SIM</v>
      </c>
      <c r="W197" s="158">
        <f t="shared" ca="1" si="48"/>
        <v>3</v>
      </c>
      <c r="X197" s="155" t="str">
        <f t="shared" ca="1" si="48"/>
        <v>Real</v>
      </c>
      <c r="Y197" s="155">
        <f t="shared" ca="1" si="52"/>
        <v>16299.83</v>
      </c>
      <c r="Z197" s="155" t="str">
        <f t="shared" ca="1" si="50"/>
        <v>Não</v>
      </c>
      <c r="AA197" s="156">
        <f t="shared" ca="1" si="50"/>
        <v>0</v>
      </c>
      <c r="AB197" s="156">
        <f t="shared" ca="1" si="54"/>
        <v>0</v>
      </c>
    </row>
    <row r="198" spans="2:29">
      <c r="B198" s="146">
        <v>42</v>
      </c>
      <c r="C198" s="206" t="s">
        <v>59</v>
      </c>
      <c r="D198" s="149" t="s">
        <v>65</v>
      </c>
      <c r="E198" s="149"/>
      <c r="F198" s="149"/>
      <c r="G198" s="201" t="str">
        <f t="shared" ca="1" si="53"/>
        <v>OSCN</v>
      </c>
      <c r="H198" s="149"/>
      <c r="I198" s="147" t="s">
        <v>66</v>
      </c>
      <c r="J198" s="147" t="s">
        <v>67</v>
      </c>
      <c r="K198" s="147" t="s">
        <v>14</v>
      </c>
      <c r="L198" s="280" t="str">
        <f t="shared" ca="1" si="51"/>
        <v>ALFAMEC COM DE EQUIP P/SANEAMENTO A</v>
      </c>
      <c r="M198" s="283">
        <f t="shared" ca="1" si="51"/>
        <v>116471000160</v>
      </c>
      <c r="N198" s="285" t="str">
        <f t="shared" ca="1" si="51"/>
        <v>11 49915000</v>
      </c>
      <c r="O198" s="216" t="str">
        <f t="shared" ca="1" si="51"/>
        <v>eduardo@alfaequipamentos.com.br</v>
      </c>
      <c r="P198" s="276" t="str">
        <f t="shared" ca="1" si="51"/>
        <v>Av Papa João Paulo l 5831 Residencial Parque Cumbica 7174005 São Paulo Guarulhos BRASIL</v>
      </c>
      <c r="Q198" s="149" t="str">
        <f t="shared" ca="1" si="51"/>
        <v>Real</v>
      </c>
      <c r="R198" s="149">
        <f t="shared" ca="1" si="51"/>
        <v>25711.1239710788</v>
      </c>
      <c r="S198" s="149">
        <f t="shared" ca="1" si="51"/>
        <v>25989.726564210599</v>
      </c>
      <c r="T198" s="149">
        <f t="shared" ca="1" si="51"/>
        <v>25989.726564210599</v>
      </c>
      <c r="V198" s="157" t="str">
        <f t="shared" ca="1" si="48"/>
        <v>SIM</v>
      </c>
      <c r="W198" s="158">
        <f t="shared" ca="1" si="48"/>
        <v>3</v>
      </c>
      <c r="X198" s="155" t="str">
        <f t="shared" ca="1" si="48"/>
        <v>Real</v>
      </c>
      <c r="Y198" s="155">
        <f t="shared" ca="1" si="52"/>
        <v>15625</v>
      </c>
      <c r="Z198" s="155" t="str">
        <f t="shared" ca="1" si="50"/>
        <v>Não</v>
      </c>
      <c r="AA198" s="156">
        <f t="shared" ca="1" si="50"/>
        <v>0</v>
      </c>
      <c r="AB198" s="156">
        <f t="shared" ca="1" si="54"/>
        <v>0</v>
      </c>
    </row>
    <row r="199" spans="2:29">
      <c r="B199" s="146">
        <v>352</v>
      </c>
      <c r="C199" s="206" t="s">
        <v>59</v>
      </c>
      <c r="D199" s="149" t="s">
        <v>65</v>
      </c>
      <c r="E199" s="149"/>
      <c r="F199" s="149"/>
      <c r="G199" s="201" t="str">
        <f t="shared" ca="1" si="53"/>
        <v>OSCN</v>
      </c>
      <c r="H199" s="149"/>
      <c r="I199" s="147" t="s">
        <v>66</v>
      </c>
      <c r="J199" s="147" t="s">
        <v>67</v>
      </c>
      <c r="K199" s="147" t="s">
        <v>14</v>
      </c>
      <c r="L199" s="280" t="str">
        <f t="shared" ca="1" si="51"/>
        <v>LAC WORLDWIDE DO BRASIL TRANSPORTES INTERNACIONAIS S.A.</v>
      </c>
      <c r="M199" s="283">
        <f t="shared" ca="1" si="51"/>
        <v>8882133000140</v>
      </c>
      <c r="N199" s="285" t="str">
        <f t="shared" ca="1" si="51"/>
        <v>11 35945900</v>
      </c>
      <c r="O199" s="216" t="str">
        <f t="shared" ca="1" si="51"/>
        <v>jalile.moura@ssz.lacww.com</v>
      </c>
      <c r="P199" s="276" t="str">
        <f t="shared" ca="1" si="51"/>
        <v>Av Ana Costa 291 Terreo Gonzaga 11060917 São Paulo Santos BRASIL</v>
      </c>
      <c r="Q199" s="149" t="str">
        <f t="shared" ca="1" si="51"/>
        <v>Real</v>
      </c>
      <c r="R199" s="149">
        <f t="shared" ca="1" si="51"/>
        <v>25648.265415194299</v>
      </c>
      <c r="S199" s="149">
        <f t="shared" ca="1" si="51"/>
        <v>25926.186880706398</v>
      </c>
      <c r="T199" s="149">
        <f t="shared" ca="1" si="51"/>
        <v>25926.186880706398</v>
      </c>
      <c r="V199" s="157" t="str">
        <f t="shared" ca="1" si="48"/>
        <v>SIM</v>
      </c>
      <c r="W199" s="158">
        <f t="shared" ca="1" si="48"/>
        <v>3</v>
      </c>
      <c r="X199" s="155" t="str">
        <f t="shared" ca="1" si="48"/>
        <v>Real</v>
      </c>
      <c r="Y199" s="155">
        <f t="shared" ca="1" si="52"/>
        <v>15586.8</v>
      </c>
      <c r="Z199" s="155" t="str">
        <f t="shared" ca="1" si="50"/>
        <v>Não</v>
      </c>
      <c r="AA199" s="156">
        <f t="shared" ca="1" si="50"/>
        <v>0</v>
      </c>
      <c r="AB199" s="156">
        <f t="shared" ca="1" si="54"/>
        <v>0</v>
      </c>
    </row>
    <row r="200" spans="2:29">
      <c r="B200" s="146">
        <v>654</v>
      </c>
      <c r="C200" s="206" t="s">
        <v>59</v>
      </c>
      <c r="D200" s="149" t="s">
        <v>65</v>
      </c>
      <c r="E200" s="149"/>
      <c r="F200" s="149"/>
      <c r="G200" s="201" t="str">
        <f t="shared" ca="1" si="53"/>
        <v>OSBR</v>
      </c>
      <c r="H200" s="149"/>
      <c r="I200" s="147" t="s">
        <v>66</v>
      </c>
      <c r="J200" s="147" t="s">
        <v>67</v>
      </c>
      <c r="K200" s="147" t="s">
        <v>14</v>
      </c>
      <c r="L200" s="280" t="str">
        <f t="shared" ca="1" si="51"/>
        <v>VIVO SA</v>
      </c>
      <c r="M200" s="283">
        <f t="shared" ca="1" si="51"/>
        <v>2558157001487</v>
      </c>
      <c r="N200" s="285" t="str">
        <f t="shared" ca="1" si="51"/>
        <v>11 34304532</v>
      </c>
      <c r="O200" s="216" t="str">
        <f t="shared" ca="1" si="51"/>
        <v>ger.fiscalizacao.br@telefonica.com</v>
      </c>
      <c r="P200" s="276" t="str">
        <f t="shared" ca="1" si="51"/>
        <v>Rua Carmine Gaeta 80 Vo Guilherme 2060100 São Paulo São Paulo SP BRASIL</v>
      </c>
      <c r="Q200" s="149" t="str">
        <f t="shared" ca="1" si="51"/>
        <v>Real</v>
      </c>
      <c r="R200" s="149">
        <f t="shared" ca="1" si="51"/>
        <v>25428.52</v>
      </c>
      <c r="S200" s="149">
        <f t="shared" ca="1" si="51"/>
        <v>25704.064123241798</v>
      </c>
      <c r="T200" s="149">
        <f t="shared" ca="1" si="51"/>
        <v>25704.064123241798</v>
      </c>
      <c r="V200" s="157" t="str">
        <f t="shared" ca="1" si="48"/>
        <v>SIM</v>
      </c>
      <c r="W200" s="158">
        <f t="shared" ca="1" si="48"/>
        <v>3</v>
      </c>
      <c r="X200" s="155" t="str">
        <f t="shared" ca="1" si="48"/>
        <v>Real</v>
      </c>
      <c r="Y200" s="155">
        <f t="shared" ca="1" si="52"/>
        <v>15453.26</v>
      </c>
      <c r="Z200" s="155" t="str">
        <f t="shared" ca="1" si="50"/>
        <v>Não</v>
      </c>
      <c r="AA200" s="156">
        <f t="shared" ca="1" si="50"/>
        <v>0</v>
      </c>
      <c r="AB200" s="156">
        <f t="shared" ca="1" si="54"/>
        <v>0</v>
      </c>
    </row>
    <row r="201" spans="2:29" ht="30">
      <c r="B201" s="146">
        <v>55</v>
      </c>
      <c r="C201" s="206" t="s">
        <v>59</v>
      </c>
      <c r="D201" s="149" t="s">
        <v>65</v>
      </c>
      <c r="E201" s="149"/>
      <c r="F201" s="149"/>
      <c r="G201" s="201" t="str">
        <f t="shared" ca="1" si="53"/>
        <v>OSCN</v>
      </c>
      <c r="H201" s="149"/>
      <c r="I201" s="147" t="s">
        <v>66</v>
      </c>
      <c r="J201" s="147" t="s">
        <v>67</v>
      </c>
      <c r="K201" s="147" t="s">
        <v>14</v>
      </c>
      <c r="L201" s="280" t="str">
        <f t="shared" ca="1" si="51"/>
        <v>AON HOLDINGS CORRETORES DE SEGUROS</v>
      </c>
      <c r="M201" s="283" t="str">
        <f t="shared" ca="1" si="51"/>
        <v>48.102.552/0002-18</v>
      </c>
      <c r="N201" s="285" t="str">
        <f t="shared" ca="1" si="51"/>
        <v>11 3058-4511</v>
      </c>
      <c r="O201" s="216" t="str">
        <f t="shared" ca="1" si="51"/>
        <v>suelen.proenca@aon.com</v>
      </c>
      <c r="P201" s="276" t="str">
        <f t="shared" ca="1" si="51"/>
        <v>Rua São Bento 18 Sal 1401 e 1402 Parte A Centro 20090-010 Rio de Janeiro Rio de Janeiro RJ BRASIL</v>
      </c>
      <c r="Q201" s="149" t="str">
        <f t="shared" ca="1" si="51"/>
        <v>Real</v>
      </c>
      <c r="R201" s="149">
        <f t="shared" ca="1" si="51"/>
        <v>25266.835748858601</v>
      </c>
      <c r="S201" s="149">
        <f t="shared" ca="1" si="51"/>
        <v>25540.624089181099</v>
      </c>
      <c r="T201" s="149">
        <f t="shared" ca="1" si="51"/>
        <v>25540.624089181099</v>
      </c>
      <c r="V201" s="157" t="str">
        <f t="shared" ca="1" si="48"/>
        <v>SIM</v>
      </c>
      <c r="W201" s="158">
        <f t="shared" ca="1" si="48"/>
        <v>3</v>
      </c>
      <c r="X201" s="155" t="str">
        <f t="shared" ca="1" si="48"/>
        <v>Real</v>
      </c>
      <c r="Y201" s="155">
        <f t="shared" ca="1" si="52"/>
        <v>15355</v>
      </c>
      <c r="Z201" s="155" t="str">
        <f t="shared" ca="1" si="50"/>
        <v>Não</v>
      </c>
      <c r="AA201" s="156">
        <f t="shared" ca="1" si="50"/>
        <v>0</v>
      </c>
      <c r="AB201" s="156">
        <f t="shared" ca="1" si="54"/>
        <v>0</v>
      </c>
    </row>
    <row r="202" spans="2:29">
      <c r="B202" s="146">
        <v>441</v>
      </c>
      <c r="C202" s="206" t="s">
        <v>59</v>
      </c>
      <c r="D202" s="149" t="s">
        <v>65</v>
      </c>
      <c r="E202" s="149"/>
      <c r="F202" s="149"/>
      <c r="G202" s="201" t="str">
        <f t="shared" ca="1" si="53"/>
        <v>OSCN</v>
      </c>
      <c r="H202" s="149"/>
      <c r="I202" s="147" t="s">
        <v>66</v>
      </c>
      <c r="J202" s="147" t="s">
        <v>67</v>
      </c>
      <c r="K202" s="147" t="s">
        <v>14</v>
      </c>
      <c r="L202" s="280" t="str">
        <f t="shared" ca="1" si="51"/>
        <v>MZC DUARTE POUSADA</v>
      </c>
      <c r="M202" s="283">
        <f t="shared" ca="1" si="51"/>
        <v>8294858000118</v>
      </c>
      <c r="N202" s="285" t="str">
        <f t="shared" ca="1" si="51"/>
        <v>22 98727167</v>
      </c>
      <c r="O202" s="216" t="str">
        <f t="shared" ca="1" si="51"/>
        <v>contato@pousadacassino.com</v>
      </c>
      <c r="P202" s="276" t="str">
        <f t="shared" ca="1" si="51"/>
        <v>Rua Marcos Coelho Neto 179 Estrela d'Alva 30570610 Minas Gerais Belo Horizonte MG BRASIL</v>
      </c>
      <c r="Q202" s="149" t="str">
        <f t="shared" ca="1" si="51"/>
        <v>Real</v>
      </c>
      <c r="R202" s="149">
        <f t="shared" ca="1" si="51"/>
        <v>25176.332592480401</v>
      </c>
      <c r="S202" s="149">
        <f t="shared" ca="1" si="51"/>
        <v>25449.140251674999</v>
      </c>
      <c r="T202" s="149">
        <f t="shared" ca="1" si="51"/>
        <v>25449.140251674999</v>
      </c>
      <c r="V202" s="157" t="str">
        <f t="shared" ca="1" si="48"/>
        <v>SIM</v>
      </c>
      <c r="W202" s="158">
        <f t="shared" ca="1" si="48"/>
        <v>3</v>
      </c>
      <c r="X202" s="155" t="str">
        <f t="shared" ca="1" si="48"/>
        <v>Real</v>
      </c>
      <c r="Y202" s="155">
        <f t="shared" ca="1" si="52"/>
        <v>15300</v>
      </c>
      <c r="Z202" s="155" t="str">
        <f t="shared" ca="1" si="50"/>
        <v>Não</v>
      </c>
      <c r="AA202" s="156">
        <f t="shared" ca="1" si="50"/>
        <v>0</v>
      </c>
      <c r="AB202" s="156">
        <f t="shared" ca="1" si="54"/>
        <v>0</v>
      </c>
    </row>
    <row r="203" spans="2:29">
      <c r="B203" s="146">
        <v>425</v>
      </c>
      <c r="C203" s="206" t="s">
        <v>59</v>
      </c>
      <c r="D203" s="149" t="s">
        <v>65</v>
      </c>
      <c r="E203" s="149"/>
      <c r="F203" s="149"/>
      <c r="G203" s="201" t="str">
        <f t="shared" ca="1" si="53"/>
        <v>OSBR</v>
      </c>
      <c r="H203" s="149"/>
      <c r="I203" s="147" t="s">
        <v>66</v>
      </c>
      <c r="J203" s="147" t="s">
        <v>67</v>
      </c>
      <c r="K203" s="147" t="s">
        <v>14</v>
      </c>
      <c r="L203" s="280" t="str">
        <f t="shared" ref="L203:T212" ca="1" si="55">INDEX(INDIRECT($I203&amp;"!$1:$1048576"),MATCH($B203,INDIRECT($I203&amp;"!$A:$A"),),MATCH(L$2,INDIRECT($I203&amp;"!$1:$1"),))</f>
        <v>MOBI ALL TECNOLOGIA S.A</v>
      </c>
      <c r="M203" s="283">
        <f t="shared" ca="1" si="55"/>
        <v>11272329000128</v>
      </c>
      <c r="N203" s="285" t="str">
        <f t="shared" ca="1" si="55"/>
        <v>11 30456373</v>
      </c>
      <c r="O203" s="216" t="str">
        <f t="shared" ca="1" si="55"/>
        <v>financeiro@navita.com.br</v>
      </c>
      <c r="P203" s="276" t="str">
        <f t="shared" ca="1" si="55"/>
        <v>Rua Barao de Capanema 18 Bangu 21820080 Rio de Janeiro Rio de Janeiro RJ BRASIL</v>
      </c>
      <c r="Q203" s="149" t="str">
        <f t="shared" ca="1" si="55"/>
        <v>Real</v>
      </c>
      <c r="R203" s="149">
        <f t="shared" ca="1" si="55"/>
        <v>24229.126</v>
      </c>
      <c r="S203" s="149">
        <f t="shared" ca="1" si="55"/>
        <v>24491.670408336999</v>
      </c>
      <c r="T203" s="149">
        <f t="shared" ca="1" si="55"/>
        <v>24491.670408336999</v>
      </c>
      <c r="V203" s="157" t="str">
        <f t="shared" ca="1" si="48"/>
        <v>SIM</v>
      </c>
      <c r="W203" s="158">
        <f t="shared" ca="1" si="48"/>
        <v>3</v>
      </c>
      <c r="X203" s="155" t="str">
        <f t="shared" ca="1" si="48"/>
        <v>Real</v>
      </c>
      <c r="Y203" s="155">
        <f t="shared" ca="1" si="52"/>
        <v>14724.37</v>
      </c>
      <c r="Z203" s="155" t="str">
        <f t="shared" ca="1" si="50"/>
        <v>Não</v>
      </c>
      <c r="AA203" s="156">
        <f t="shared" ca="1" si="50"/>
        <v>0</v>
      </c>
      <c r="AB203" s="156">
        <f t="shared" ca="1" si="54"/>
        <v>0</v>
      </c>
    </row>
    <row r="204" spans="2:29" ht="30">
      <c r="B204" s="146">
        <v>106</v>
      </c>
      <c r="C204" s="206" t="s">
        <v>59</v>
      </c>
      <c r="D204" s="149" t="s">
        <v>65</v>
      </c>
      <c r="E204" s="149"/>
      <c r="F204" s="149"/>
      <c r="G204" s="201" t="str">
        <f t="shared" ca="1" si="53"/>
        <v>OSCN</v>
      </c>
      <c r="H204" s="149"/>
      <c r="I204" s="147" t="s">
        <v>66</v>
      </c>
      <c r="J204" s="147" t="s">
        <v>67</v>
      </c>
      <c r="K204" s="147" t="s">
        <v>14</v>
      </c>
      <c r="L204" s="280" t="str">
        <f t="shared" ca="1" si="55"/>
        <v>BUNZL EQUIPAMENTOS PARA PROTECAO INDIVIDUAL LTDA</v>
      </c>
      <c r="M204" s="283">
        <f t="shared" ca="1" si="55"/>
        <v>43854777000800</v>
      </c>
      <c r="N204" s="285" t="str">
        <f t="shared" ca="1" si="55"/>
        <v>11 2090-3300</v>
      </c>
      <c r="O204" s="216" t="str">
        <f t="shared" ca="1" si="55"/>
        <v>nfse.bunzl@protcap.com.br</v>
      </c>
      <c r="P204" s="276" t="str">
        <f t="shared" ca="1" si="55"/>
        <v>Av Pastor Martin Luther King Jr 126 Bloco 9 Torre 200 Sala 625 e 626 Del Castilho 20765000 Rio de Janeiro Rio de Janeiro BRASIL</v>
      </c>
      <c r="Q204" s="149" t="str">
        <f t="shared" ca="1" si="55"/>
        <v>Real</v>
      </c>
      <c r="R204" s="149">
        <f t="shared" ca="1" si="55"/>
        <v>23846.150110272301</v>
      </c>
      <c r="S204" s="149">
        <f t="shared" ca="1" si="55"/>
        <v>24104.5440748615</v>
      </c>
      <c r="T204" s="149">
        <f t="shared" ca="1" si="55"/>
        <v>24104.5440748615</v>
      </c>
      <c r="V204" s="157" t="str">
        <f t="shared" ca="1" si="48"/>
        <v>SIM</v>
      </c>
      <c r="W204" s="158">
        <f t="shared" ca="1" si="48"/>
        <v>3</v>
      </c>
      <c r="X204" s="155" t="str">
        <f t="shared" ca="1" si="48"/>
        <v>Real</v>
      </c>
      <c r="Y204" s="155">
        <f t="shared" ca="1" si="52"/>
        <v>14491.63</v>
      </c>
      <c r="Z204" s="155" t="str">
        <f t="shared" ca="1" si="50"/>
        <v>Não</v>
      </c>
      <c r="AA204" s="156">
        <f t="shared" ca="1" si="50"/>
        <v>0</v>
      </c>
      <c r="AB204" s="156">
        <f t="shared" ca="1" si="54"/>
        <v>0</v>
      </c>
    </row>
    <row r="205" spans="2:29">
      <c r="B205" s="146">
        <v>318</v>
      </c>
      <c r="C205" s="206" t="s">
        <v>59</v>
      </c>
      <c r="D205" s="149" t="s">
        <v>65</v>
      </c>
      <c r="E205" s="149"/>
      <c r="F205" s="149"/>
      <c r="G205" s="201" t="str">
        <f t="shared" ca="1" si="53"/>
        <v>OSCN</v>
      </c>
      <c r="H205" s="149"/>
      <c r="I205" s="147" t="s">
        <v>66</v>
      </c>
      <c r="J205" s="147" t="s">
        <v>67</v>
      </c>
      <c r="K205" s="147" t="s">
        <v>14</v>
      </c>
      <c r="L205" s="280" t="str">
        <f t="shared" ca="1" si="55"/>
        <v>INTEGRACAO CONSULTORES ASSOCIADOS L</v>
      </c>
      <c r="M205" s="283" t="str">
        <f t="shared" ca="1" si="55"/>
        <v>03.493.782/0001-36</v>
      </c>
      <c r="N205" s="285" t="str">
        <f t="shared" ca="1" si="55"/>
        <v>11 3046-7878</v>
      </c>
      <c r="O205" s="216" t="str">
        <f t="shared" ca="1" si="55"/>
        <v>integracao@integracao.com.br</v>
      </c>
      <c r="P205" s="276" t="str">
        <f t="shared" ca="1" si="55"/>
        <v>Rua Manuel Guedes 504 Andar Terreo Jardim Europa 04536-070 São Paulo São Paulo SP BRASIL</v>
      </c>
      <c r="Q205" s="149" t="str">
        <f t="shared" ca="1" si="55"/>
        <v>Real</v>
      </c>
      <c r="R205" s="149">
        <f t="shared" ca="1" si="55"/>
        <v>22856.160765330202</v>
      </c>
      <c r="S205" s="149">
        <f t="shared" ca="1" si="55"/>
        <v>23103.827326520699</v>
      </c>
      <c r="T205" s="149">
        <f t="shared" ca="1" si="55"/>
        <v>23103.827326520699</v>
      </c>
      <c r="V205" s="157" t="str">
        <f t="shared" ref="V205:X224" ca="1" si="56">INDEX(INDIRECT($I205&amp;"!$1:$1048576"),MATCH($B205,INDIRECT($I205&amp;"!$A:$A"),),MATCH(V$2,INDIRECT($I205&amp;"!$1:$1"),))</f>
        <v>SIM</v>
      </c>
      <c r="W205" s="158">
        <f t="shared" ca="1" si="56"/>
        <v>3</v>
      </c>
      <c r="X205" s="155" t="str">
        <f t="shared" ca="1" si="56"/>
        <v>Real</v>
      </c>
      <c r="Y205" s="155">
        <f t="shared" ca="1" si="52"/>
        <v>13890</v>
      </c>
      <c r="Z205" s="155" t="str">
        <f t="shared" ref="Z205:AA224" ca="1" si="57">INDEX(INDIRECT($I205&amp;"!$1:$1048576"),MATCH($B205,INDIRECT($I205&amp;"!$A:$A"),),MATCH(Z$2,INDIRECT($I205&amp;"!$1:$1"),))</f>
        <v>Não</v>
      </c>
      <c r="AA205" s="156">
        <f t="shared" ca="1" si="57"/>
        <v>0</v>
      </c>
      <c r="AB205" s="156">
        <f t="shared" ca="1" si="54"/>
        <v>0</v>
      </c>
    </row>
    <row r="206" spans="2:29" ht="30">
      <c r="B206" s="146">
        <v>202</v>
      </c>
      <c r="C206" s="206" t="s">
        <v>59</v>
      </c>
      <c r="D206" s="149" t="s">
        <v>65</v>
      </c>
      <c r="E206" s="149"/>
      <c r="F206" s="149" t="s">
        <v>20</v>
      </c>
      <c r="G206" s="201" t="str">
        <f t="shared" ca="1" si="53"/>
        <v>OSCN</v>
      </c>
      <c r="H206" s="149"/>
      <c r="I206" s="147" t="s">
        <v>66</v>
      </c>
      <c r="J206" s="147" t="s">
        <v>67</v>
      </c>
      <c r="K206" s="147" t="s">
        <v>14</v>
      </c>
      <c r="L206" s="280" t="str">
        <f t="shared" ca="1" si="55"/>
        <v>EMANUEL E TATI PRODUCOES ARTISTICAS</v>
      </c>
      <c r="M206" s="283">
        <f t="shared" ca="1" si="55"/>
        <v>13073336000126</v>
      </c>
      <c r="N206" s="285" t="str">
        <f t="shared" ca="1" si="55"/>
        <v>21 25254909</v>
      </c>
      <c r="O206" s="216" t="str">
        <f t="shared" ca="1" si="55"/>
        <v>não encontrado</v>
      </c>
      <c r="P206" s="276" t="str">
        <f t="shared" ca="1" si="55"/>
        <v>Rod Amaral Peixoto BR 101 - Km 83 Zona rural - Ibitioca 28120000 Rio de Janeiro Campos dos Goytacazes BRASIL</v>
      </c>
      <c r="Q206" s="149" t="str">
        <f t="shared" ca="1" si="55"/>
        <v>Real</v>
      </c>
      <c r="R206" s="149">
        <f t="shared" ca="1" si="55"/>
        <v>22066.3150369387</v>
      </c>
      <c r="S206" s="149">
        <f t="shared" ca="1" si="55"/>
        <v>22305.422926468102</v>
      </c>
      <c r="T206" s="149">
        <f t="shared" ca="1" si="55"/>
        <v>22305.422926468102</v>
      </c>
      <c r="V206" s="157" t="str">
        <f t="shared" ca="1" si="56"/>
        <v>SIM</v>
      </c>
      <c r="W206" s="158">
        <f t="shared" ca="1" si="56"/>
        <v>3</v>
      </c>
      <c r="X206" s="155" t="str">
        <f t="shared" ca="1" si="56"/>
        <v>Real</v>
      </c>
      <c r="Y206" s="155">
        <f t="shared" ca="1" si="52"/>
        <v>13410</v>
      </c>
      <c r="Z206" s="155" t="str">
        <f t="shared" ca="1" si="57"/>
        <v>Não</v>
      </c>
      <c r="AA206" s="156">
        <f t="shared" ca="1" si="57"/>
        <v>0</v>
      </c>
      <c r="AB206" s="156">
        <f t="shared" ca="1" si="54"/>
        <v>0</v>
      </c>
      <c r="AC206" s="63" t="s">
        <v>58</v>
      </c>
    </row>
    <row r="207" spans="2:29">
      <c r="B207" s="146">
        <v>317</v>
      </c>
      <c r="C207" s="206" t="s">
        <v>59</v>
      </c>
      <c r="D207" s="149" t="s">
        <v>65</v>
      </c>
      <c r="E207" s="149"/>
      <c r="F207" s="149"/>
      <c r="G207" s="201" t="str">
        <f t="shared" ca="1" si="53"/>
        <v>OSBR</v>
      </c>
      <c r="H207" s="149"/>
      <c r="I207" s="147" t="s">
        <v>66</v>
      </c>
      <c r="J207" s="147" t="s">
        <v>67</v>
      </c>
      <c r="K207" s="147" t="s">
        <v>14</v>
      </c>
      <c r="L207" s="280" t="str">
        <f t="shared" ca="1" si="55"/>
        <v>INTEGRACAO CONSULTORES ASSOCIADOS L</v>
      </c>
      <c r="M207" s="283">
        <f t="shared" ca="1" si="55"/>
        <v>3493782000136</v>
      </c>
      <c r="N207" s="285" t="str">
        <f t="shared" ca="1" si="55"/>
        <v>11 30467878</v>
      </c>
      <c r="O207" s="216" t="str">
        <f t="shared" ca="1" si="55"/>
        <v>integracao@integracao.com.br</v>
      </c>
      <c r="P207" s="276" t="str">
        <f t="shared" ca="1" si="55"/>
        <v>Rua Manuel Guedes 504 Andar Terreo Jardim Europa 4536070 São Paulo Sao Paulo BRASIL</v>
      </c>
      <c r="Q207" s="149" t="str">
        <f t="shared" ca="1" si="55"/>
        <v>Real</v>
      </c>
      <c r="R207" s="149">
        <f t="shared" ca="1" si="55"/>
        <v>21638.151999999998</v>
      </c>
      <c r="S207" s="149">
        <f t="shared" ca="1" si="55"/>
        <v>21872.621207939599</v>
      </c>
      <c r="T207" s="149">
        <f t="shared" ca="1" si="55"/>
        <v>21872.621207939599</v>
      </c>
      <c r="V207" s="157" t="str">
        <f t="shared" ca="1" si="56"/>
        <v>SIM</v>
      </c>
      <c r="W207" s="158">
        <f t="shared" ca="1" si="56"/>
        <v>3</v>
      </c>
      <c r="X207" s="155" t="str">
        <f t="shared" ca="1" si="56"/>
        <v>Real</v>
      </c>
      <c r="Y207" s="155">
        <f t="shared" ca="1" si="52"/>
        <v>13149.8</v>
      </c>
      <c r="Z207" s="155" t="str">
        <f t="shared" ca="1" si="57"/>
        <v>Não</v>
      </c>
      <c r="AA207" s="156">
        <f t="shared" ca="1" si="57"/>
        <v>0</v>
      </c>
      <c r="AB207" s="156">
        <f t="shared" ca="1" si="54"/>
        <v>0</v>
      </c>
    </row>
    <row r="208" spans="2:29">
      <c r="B208" s="146">
        <v>666</v>
      </c>
      <c r="C208" s="206" t="s">
        <v>59</v>
      </c>
      <c r="D208" s="149" t="s">
        <v>65</v>
      </c>
      <c r="E208" s="149"/>
      <c r="F208" s="149"/>
      <c r="G208" s="201" t="str">
        <f t="shared" ca="1" si="53"/>
        <v>OSCN</v>
      </c>
      <c r="H208" s="149"/>
      <c r="I208" s="147" t="s">
        <v>66</v>
      </c>
      <c r="J208" s="147" t="s">
        <v>67</v>
      </c>
      <c r="K208" s="147" t="s">
        <v>14</v>
      </c>
      <c r="L208" s="280" t="str">
        <f t="shared" ca="1" si="55"/>
        <v>WHITE MARTINS</v>
      </c>
      <c r="M208" s="283">
        <f t="shared" ca="1" si="55"/>
        <v>35820448001299</v>
      </c>
      <c r="N208" s="285" t="str">
        <f t="shared" ca="1" si="55"/>
        <v>22 27659266</v>
      </c>
      <c r="O208" s="216" t="str">
        <f t="shared" ca="1" si="55"/>
        <v>caroline_barbosa@praxair.com</v>
      </c>
      <c r="P208" s="276" t="str">
        <f t="shared" ca="1" si="55"/>
        <v>Rua Das Perobas 266 Coqueiral 29199117 Espirito Santo Aracruz ES BRASIL</v>
      </c>
      <c r="Q208" s="149" t="str">
        <f t="shared" ca="1" si="55"/>
        <v>Real</v>
      </c>
      <c r="R208" s="149">
        <f t="shared" ca="1" si="55"/>
        <v>21484.116459517401</v>
      </c>
      <c r="S208" s="149">
        <f t="shared" ca="1" si="55"/>
        <v>21716.915716504402</v>
      </c>
      <c r="T208" s="149">
        <f t="shared" ca="1" si="55"/>
        <v>21716.915716504402</v>
      </c>
      <c r="V208" s="157" t="str">
        <f t="shared" ca="1" si="56"/>
        <v>SIM</v>
      </c>
      <c r="W208" s="158">
        <f t="shared" ca="1" si="56"/>
        <v>3</v>
      </c>
      <c r="X208" s="155" t="str">
        <f t="shared" ca="1" si="56"/>
        <v>Real</v>
      </c>
      <c r="Y208" s="155">
        <f t="shared" ca="1" si="52"/>
        <v>13056.19</v>
      </c>
      <c r="Z208" s="155" t="str">
        <f t="shared" ca="1" si="57"/>
        <v>NÃO</v>
      </c>
      <c r="AA208" s="156">
        <f t="shared" ca="1" si="57"/>
        <v>0</v>
      </c>
      <c r="AB208" s="156">
        <f t="shared" ca="1" si="54"/>
        <v>0</v>
      </c>
    </row>
    <row r="209" spans="2:29">
      <c r="B209" s="146">
        <v>314</v>
      </c>
      <c r="C209" s="206" t="s">
        <v>59</v>
      </c>
      <c r="D209" s="149" t="s">
        <v>65</v>
      </c>
      <c r="E209" s="149"/>
      <c r="F209" s="149"/>
      <c r="G209" s="201" t="str">
        <f t="shared" ca="1" si="53"/>
        <v>OSBR</v>
      </c>
      <c r="H209" s="149"/>
      <c r="I209" s="147" t="s">
        <v>66</v>
      </c>
      <c r="J209" s="147" t="s">
        <v>67</v>
      </c>
      <c r="K209" s="147" t="s">
        <v>14</v>
      </c>
      <c r="L209" s="280" t="str">
        <f t="shared" ca="1" si="55"/>
        <v>INTEGRA CONSULTORIA SS LTDA</v>
      </c>
      <c r="M209" s="283">
        <f t="shared" ca="1" si="55"/>
        <v>3467109000121</v>
      </c>
      <c r="N209" s="285" t="str">
        <f t="shared" ca="1" si="55"/>
        <v>51 30421471</v>
      </c>
      <c r="O209" s="216" t="str">
        <f t="shared" ca="1" si="55"/>
        <v>atendimento@klassmatt.com</v>
      </c>
      <c r="P209" s="276" t="str">
        <f t="shared" ca="1" si="55"/>
        <v>Rua Gomes de Freitas 350 Jardim Itu Sabara 91380000 Porto Alegre Porto Alegre BRASIL</v>
      </c>
      <c r="Q209" s="149" t="str">
        <f t="shared" ca="1" si="55"/>
        <v>Real</v>
      </c>
      <c r="R209" s="149">
        <f t="shared" ca="1" si="55"/>
        <v>21460.717000000001</v>
      </c>
      <c r="S209" s="149">
        <f t="shared" ca="1" si="55"/>
        <v>21693.2629861528</v>
      </c>
      <c r="T209" s="149">
        <f t="shared" ca="1" si="55"/>
        <v>21693.2629861528</v>
      </c>
      <c r="V209" s="157" t="str">
        <f t="shared" ca="1" si="56"/>
        <v>SIM</v>
      </c>
      <c r="W209" s="158">
        <f t="shared" ca="1" si="56"/>
        <v>3</v>
      </c>
      <c r="X209" s="155" t="str">
        <f t="shared" ca="1" si="56"/>
        <v>Real</v>
      </c>
      <c r="Y209" s="155">
        <f t="shared" ca="1" si="52"/>
        <v>13041.97</v>
      </c>
      <c r="Z209" s="155" t="str">
        <f t="shared" ca="1" si="57"/>
        <v>Não</v>
      </c>
      <c r="AA209" s="156">
        <f t="shared" ca="1" si="57"/>
        <v>0</v>
      </c>
      <c r="AB209" s="156">
        <f t="shared" ca="1" si="54"/>
        <v>0</v>
      </c>
    </row>
    <row r="210" spans="2:29">
      <c r="B210" s="146">
        <v>512</v>
      </c>
      <c r="C210" s="206" t="s">
        <v>59</v>
      </c>
      <c r="D210" s="149" t="s">
        <v>65</v>
      </c>
      <c r="E210" s="149"/>
      <c r="F210" s="149"/>
      <c r="G210" s="201" t="str">
        <f t="shared" ca="1" si="53"/>
        <v>OSCN</v>
      </c>
      <c r="H210" s="149"/>
      <c r="I210" s="147" t="s">
        <v>66</v>
      </c>
      <c r="J210" s="147" t="s">
        <v>67</v>
      </c>
      <c r="K210" s="147" t="s">
        <v>14</v>
      </c>
      <c r="L210" s="280" t="str">
        <f t="shared" ca="1" si="55"/>
        <v>RADIO-TAXI 2000 - COOPERATIVA DE RA</v>
      </c>
      <c r="M210" s="283">
        <f t="shared" ca="1" si="55"/>
        <v>40288219000152</v>
      </c>
      <c r="N210" s="285" t="str">
        <f t="shared" ca="1" si="55"/>
        <v>não encontrado</v>
      </c>
      <c r="O210" s="216" t="str">
        <f t="shared" ca="1" si="55"/>
        <v>comercial@radiotaxi2000.com</v>
      </c>
      <c r="P210" s="276" t="str">
        <f t="shared" ca="1" si="55"/>
        <v>Rua Senador Alencar 157 São Cristovao 20921430 Rio de Janeiro Rio de Janeiro RJ BRASIL</v>
      </c>
      <c r="Q210" s="149" t="str">
        <f t="shared" ca="1" si="55"/>
        <v>Real</v>
      </c>
      <c r="R210" s="149">
        <f t="shared" ca="1" si="55"/>
        <v>19917.671373804202</v>
      </c>
      <c r="S210" s="149">
        <f t="shared" ca="1" si="55"/>
        <v>20133.496823525202</v>
      </c>
      <c r="T210" s="149">
        <f t="shared" ca="1" si="55"/>
        <v>20133.496823525202</v>
      </c>
      <c r="V210" s="157" t="str">
        <f t="shared" ca="1" si="56"/>
        <v>SIM</v>
      </c>
      <c r="W210" s="158">
        <f t="shared" ca="1" si="56"/>
        <v>3</v>
      </c>
      <c r="X210" s="155" t="str">
        <f t="shared" ca="1" si="56"/>
        <v>Real</v>
      </c>
      <c r="Y210" s="155">
        <f t="shared" ca="1" si="52"/>
        <v>12104.24</v>
      </c>
      <c r="Z210" s="155" t="str">
        <f t="shared" ca="1" si="57"/>
        <v>Não</v>
      </c>
      <c r="AA210" s="156">
        <f t="shared" ca="1" si="57"/>
        <v>0</v>
      </c>
      <c r="AB210" s="156">
        <f t="shared" ca="1" si="54"/>
        <v>0</v>
      </c>
    </row>
    <row r="211" spans="2:29">
      <c r="B211" s="146">
        <v>21</v>
      </c>
      <c r="C211" s="206" t="s">
        <v>59</v>
      </c>
      <c r="D211" s="149" t="s">
        <v>65</v>
      </c>
      <c r="E211" s="149"/>
      <c r="F211" s="149"/>
      <c r="G211" s="201" t="str">
        <f t="shared" ca="1" si="53"/>
        <v>OSBR</v>
      </c>
      <c r="H211" s="149"/>
      <c r="I211" s="147" t="s">
        <v>66</v>
      </c>
      <c r="J211" s="147" t="s">
        <v>67</v>
      </c>
      <c r="K211" s="147" t="s">
        <v>14</v>
      </c>
      <c r="L211" s="280" t="str">
        <f t="shared" ca="1" si="55"/>
        <v>ABERJE ASSOCIACAO BRASILEIRA DE COM</v>
      </c>
      <c r="M211" s="283">
        <f t="shared" ca="1" si="55"/>
        <v>43147693000152</v>
      </c>
      <c r="N211" s="285" t="str">
        <f t="shared" ca="1" si="55"/>
        <v>11 24552005</v>
      </c>
      <c r="O211" s="216" t="str">
        <f t="shared" ca="1" si="55"/>
        <v>elan@aberje.com.br</v>
      </c>
      <c r="P211" s="276" t="str">
        <f t="shared" ca="1" si="55"/>
        <v>Rua Amalia de Noronha 151 6o andar Conj 601 Pinheiros 05410-010 São Paulo Sao Paulo BRASIL</v>
      </c>
      <c r="Q211" s="149" t="str">
        <f t="shared" ca="1" si="55"/>
        <v>Real</v>
      </c>
      <c r="R211" s="149">
        <f t="shared" ca="1" si="55"/>
        <v>19844.87</v>
      </c>
      <c r="S211" s="149">
        <f t="shared" ca="1" si="55"/>
        <v>20059.910551320299</v>
      </c>
      <c r="T211" s="149">
        <f t="shared" ca="1" si="55"/>
        <v>20059.910551320299</v>
      </c>
      <c r="V211" s="157" t="str">
        <f t="shared" ca="1" si="56"/>
        <v>SIM</v>
      </c>
      <c r="W211" s="158">
        <f t="shared" ca="1" si="56"/>
        <v>3</v>
      </c>
      <c r="X211" s="155" t="str">
        <f t="shared" ca="1" si="56"/>
        <v>Real</v>
      </c>
      <c r="Y211" s="155">
        <f t="shared" ca="1" si="52"/>
        <v>12060</v>
      </c>
      <c r="Z211" s="155" t="str">
        <f t="shared" ca="1" si="57"/>
        <v>Não</v>
      </c>
      <c r="AA211" s="156">
        <f t="shared" ca="1" si="57"/>
        <v>0</v>
      </c>
      <c r="AB211" s="156">
        <f t="shared" ca="1" si="54"/>
        <v>0</v>
      </c>
    </row>
    <row r="212" spans="2:29">
      <c r="B212" s="146">
        <v>38</v>
      </c>
      <c r="C212" s="206" t="s">
        <v>59</v>
      </c>
      <c r="D212" s="149" t="s">
        <v>65</v>
      </c>
      <c r="E212" s="149"/>
      <c r="F212" s="149"/>
      <c r="G212" s="201" t="str">
        <f t="shared" ca="1" si="53"/>
        <v>OSCN</v>
      </c>
      <c r="H212" s="149"/>
      <c r="I212" s="147" t="s">
        <v>66</v>
      </c>
      <c r="J212" s="147" t="s">
        <v>67</v>
      </c>
      <c r="K212" s="147" t="s">
        <v>14</v>
      </c>
      <c r="L212" s="280" t="str">
        <f t="shared" ca="1" si="55"/>
        <v>AIR PARTS EQUIPAMENTOS PNEUMATICOS</v>
      </c>
      <c r="M212" s="283">
        <f t="shared" ca="1" si="55"/>
        <v>27700244000133</v>
      </c>
      <c r="N212" s="285" t="str">
        <f t="shared" ca="1" si="55"/>
        <v>não encontrado</v>
      </c>
      <c r="O212" s="216" t="str">
        <f t="shared" ca="1" si="55"/>
        <v>airparts@airparts.com.br</v>
      </c>
      <c r="P212" s="276" t="str">
        <f t="shared" ca="1" si="55"/>
        <v>Av Pres Antonio Carlos 375 Sala 507 Centro 20020010 Rio de Janeiro Rio de Janeiro BRASIL</v>
      </c>
      <c r="Q212" s="149" t="str">
        <f t="shared" ca="1" si="55"/>
        <v>Real</v>
      </c>
      <c r="R212" s="149">
        <f t="shared" ca="1" si="55"/>
        <v>18758.836049299101</v>
      </c>
      <c r="S212" s="149">
        <f t="shared" ca="1" si="55"/>
        <v>18962.104501248101</v>
      </c>
      <c r="T212" s="149">
        <f t="shared" ca="1" si="55"/>
        <v>18962.104501248101</v>
      </c>
      <c r="V212" s="157" t="str">
        <f t="shared" ca="1" si="56"/>
        <v>SIM</v>
      </c>
      <c r="W212" s="158">
        <f t="shared" ca="1" si="56"/>
        <v>3</v>
      </c>
      <c r="X212" s="155" t="str">
        <f t="shared" ca="1" si="56"/>
        <v>Real</v>
      </c>
      <c r="Y212" s="155">
        <f t="shared" ca="1" si="52"/>
        <v>11400</v>
      </c>
      <c r="Z212" s="155" t="str">
        <f t="shared" ca="1" si="57"/>
        <v>Não</v>
      </c>
      <c r="AA212" s="156">
        <f t="shared" ca="1" si="57"/>
        <v>0</v>
      </c>
      <c r="AB212" s="156">
        <f t="shared" ca="1" si="54"/>
        <v>0</v>
      </c>
    </row>
    <row r="213" spans="2:29" ht="30">
      <c r="B213" s="146">
        <v>243</v>
      </c>
      <c r="C213" s="206" t="s">
        <v>59</v>
      </c>
      <c r="D213" s="149" t="s">
        <v>65</v>
      </c>
      <c r="E213" s="149"/>
      <c r="F213" s="149"/>
      <c r="G213" s="201" t="str">
        <f t="shared" ca="1" si="53"/>
        <v>OSCN</v>
      </c>
      <c r="H213" s="149"/>
      <c r="I213" s="147" t="s">
        <v>66</v>
      </c>
      <c r="J213" s="147" t="s">
        <v>67</v>
      </c>
      <c r="K213" s="147" t="s">
        <v>14</v>
      </c>
      <c r="L213" s="280" t="str">
        <f t="shared" ref="L213:T222" ca="1" si="58">INDEX(INDIRECT($I213&amp;"!$1:$1048576"),MATCH($B213,INDIRECT($I213&amp;"!$A:$A"),),MATCH(L$2,INDIRECT($I213&amp;"!$1:$1"),))</f>
        <v>FLAVIENSE DO BRASIL COMERCIO DE MAD</v>
      </c>
      <c r="M213" s="283" t="str">
        <f t="shared" ca="1" si="58"/>
        <v>08.155.675/0001-11</v>
      </c>
      <c r="N213" s="285" t="str">
        <f t="shared" ca="1" si="58"/>
        <v>21 2671-5011</v>
      </c>
      <c r="O213" s="216" t="str">
        <f t="shared" ca="1" si="58"/>
        <v>janssen@flaviense.com.br</v>
      </c>
      <c r="P213" s="276" t="str">
        <f t="shared" ca="1" si="58"/>
        <v>Rua Frei Caneca 139 Frente Jardim Gramacho 25056-070 Rio de Janeiro Duque de Caxias RJ BRASIL</v>
      </c>
      <c r="Q213" s="149" t="str">
        <f t="shared" ca="1" si="58"/>
        <v>Real</v>
      </c>
      <c r="R213" s="149">
        <f t="shared" ca="1" si="58"/>
        <v>18627.1950945672</v>
      </c>
      <c r="S213" s="149">
        <f t="shared" ca="1" si="58"/>
        <v>18829.037101239301</v>
      </c>
      <c r="T213" s="149">
        <f t="shared" ca="1" si="58"/>
        <v>18829.037101239301</v>
      </c>
      <c r="V213" s="157" t="str">
        <f t="shared" ca="1" si="56"/>
        <v>SIM</v>
      </c>
      <c r="W213" s="158">
        <f t="shared" ca="1" si="56"/>
        <v>3</v>
      </c>
      <c r="X213" s="155" t="str">
        <f t="shared" ca="1" si="56"/>
        <v>Real</v>
      </c>
      <c r="Y213" s="155">
        <f t="shared" ca="1" si="52"/>
        <v>11320</v>
      </c>
      <c r="Z213" s="155" t="str">
        <f t="shared" ca="1" si="57"/>
        <v>Não</v>
      </c>
      <c r="AA213" s="156">
        <f t="shared" ca="1" si="57"/>
        <v>0</v>
      </c>
      <c r="AB213" s="156">
        <f t="shared" ca="1" si="54"/>
        <v>0</v>
      </c>
    </row>
    <row r="214" spans="2:29" ht="30">
      <c r="B214" s="146">
        <v>594</v>
      </c>
      <c r="C214" s="206" t="s">
        <v>59</v>
      </c>
      <c r="D214" s="149" t="s">
        <v>65</v>
      </c>
      <c r="E214" s="149"/>
      <c r="F214" s="149"/>
      <c r="G214" s="201" t="str">
        <f t="shared" ca="1" si="53"/>
        <v>OSCN</v>
      </c>
      <c r="H214" s="149"/>
      <c r="I214" s="147" t="s">
        <v>66</v>
      </c>
      <c r="J214" s="147" t="s">
        <v>67</v>
      </c>
      <c r="K214" s="147" t="s">
        <v>14</v>
      </c>
      <c r="L214" s="280" t="str">
        <f t="shared" ca="1" si="58"/>
        <v>TEATRO EMPRESARIAL MOTIVADOR &amp; SOLU</v>
      </c>
      <c r="M214" s="283">
        <f t="shared" ca="1" si="58"/>
        <v>11360886000109</v>
      </c>
      <c r="N214" s="285" t="str">
        <f t="shared" ca="1" si="58"/>
        <v>21 24282327</v>
      </c>
      <c r="O214" s="216" t="str">
        <f t="shared" ca="1" si="58"/>
        <v>contato@tem.art.br</v>
      </c>
      <c r="P214" s="276" t="str">
        <f t="shared" ca="1" si="58"/>
        <v>Rua Florentino de Souza Maciel 61 Parque Aurora 28025520 Rio de Janeiro Campos dos Goytacazes RJ BRASIL</v>
      </c>
      <c r="Q214" s="149" t="str">
        <f t="shared" ca="1" si="58"/>
        <v>Real</v>
      </c>
      <c r="R214" s="149">
        <f t="shared" ca="1" si="58"/>
        <v>18594.284855884202</v>
      </c>
      <c r="S214" s="149">
        <f t="shared" ca="1" si="58"/>
        <v>18795.7702512371</v>
      </c>
      <c r="T214" s="149">
        <f t="shared" ca="1" si="58"/>
        <v>18795.7702512371</v>
      </c>
      <c r="V214" s="157" t="str">
        <f t="shared" ca="1" si="56"/>
        <v>SIM</v>
      </c>
      <c r="W214" s="158">
        <f t="shared" ca="1" si="56"/>
        <v>3</v>
      </c>
      <c r="X214" s="155" t="str">
        <f t="shared" ca="1" si="56"/>
        <v>Real</v>
      </c>
      <c r="Y214" s="155">
        <f t="shared" ca="1" si="52"/>
        <v>11300</v>
      </c>
      <c r="Z214" s="155" t="str">
        <f t="shared" ca="1" si="57"/>
        <v>Não</v>
      </c>
      <c r="AA214" s="156">
        <f t="shared" ca="1" si="57"/>
        <v>0</v>
      </c>
      <c r="AB214" s="156">
        <f t="shared" ca="1" si="54"/>
        <v>0</v>
      </c>
    </row>
    <row r="215" spans="2:29">
      <c r="B215" s="146">
        <v>698</v>
      </c>
      <c r="C215" s="206" t="s">
        <v>59</v>
      </c>
      <c r="D215" s="149" t="s">
        <v>69</v>
      </c>
      <c r="E215" s="149"/>
      <c r="F215" s="149" t="s">
        <v>23</v>
      </c>
      <c r="G215" s="201" t="str">
        <f t="shared" ca="1" si="53"/>
        <v>OSBR</v>
      </c>
      <c r="H215" s="149"/>
      <c r="I215" s="147" t="s">
        <v>70</v>
      </c>
      <c r="J215" s="147" t="s">
        <v>71</v>
      </c>
      <c r="K215" s="147" t="s">
        <v>16</v>
      </c>
      <c r="L215" s="280" t="str">
        <f t="shared" ca="1" si="58"/>
        <v>OSX Procurement B.V.</v>
      </c>
      <c r="M215" s="283" t="str">
        <f t="shared" ca="1" si="58"/>
        <v>Estrangeira</v>
      </c>
      <c r="N215" s="285" t="str">
        <f t="shared" ca="1" si="58"/>
        <v>não encontrado</v>
      </c>
      <c r="O215" s="216" t="str">
        <f t="shared" ca="1" si="58"/>
        <v>não encontrado</v>
      </c>
      <c r="P215" s="276" t="str">
        <f t="shared" ca="1" si="58"/>
        <v>Parkstraat 83, Offices 209/210, 2514JG´s - Gravenhage</v>
      </c>
      <c r="Q215" s="149" t="str">
        <f t="shared" ca="1" si="58"/>
        <v>Real</v>
      </c>
      <c r="R215" s="149">
        <f t="shared" ca="1" si="58"/>
        <v>18627.110000018201</v>
      </c>
      <c r="S215" s="149">
        <f t="shared" ca="1" si="58"/>
        <v>18627.110000018201</v>
      </c>
      <c r="T215" s="149">
        <f t="shared" ca="1" si="58"/>
        <v>18627.110000018201</v>
      </c>
      <c r="V215" s="157">
        <f t="shared" ca="1" si="56"/>
        <v>0</v>
      </c>
      <c r="W215" s="158">
        <f t="shared" ca="1" si="56"/>
        <v>0</v>
      </c>
      <c r="X215" s="155" t="str">
        <f t="shared" ca="1" si="56"/>
        <v>Real</v>
      </c>
      <c r="Y215" s="155">
        <f t="shared" ca="1" si="52"/>
        <v>0</v>
      </c>
      <c r="Z215" s="155">
        <f t="shared" ca="1" si="57"/>
        <v>0</v>
      </c>
      <c r="AA215" s="156">
        <f t="shared" ca="1" si="57"/>
        <v>0</v>
      </c>
      <c r="AB215" s="156">
        <f t="shared" ca="1" si="54"/>
        <v>0</v>
      </c>
      <c r="AC215" s="63" t="s">
        <v>58</v>
      </c>
    </row>
    <row r="216" spans="2:29" ht="30">
      <c r="B216" s="146">
        <v>582</v>
      </c>
      <c r="C216" s="206" t="s">
        <v>59</v>
      </c>
      <c r="D216" s="149" t="s">
        <v>65</v>
      </c>
      <c r="E216" s="149"/>
      <c r="F216" s="149"/>
      <c r="G216" s="201" t="str">
        <f t="shared" ca="1" si="53"/>
        <v>OSBR</v>
      </c>
      <c r="H216" s="149"/>
      <c r="I216" s="147" t="s">
        <v>66</v>
      </c>
      <c r="J216" s="147" t="s">
        <v>67</v>
      </c>
      <c r="K216" s="147" t="s">
        <v>14</v>
      </c>
      <c r="L216" s="280" t="str">
        <f t="shared" ca="1" si="58"/>
        <v>SPRINK SEGURANCA CONTRA INCENDIO LT</v>
      </c>
      <c r="M216" s="283">
        <f t="shared" ca="1" si="58"/>
        <v>42515478000102</v>
      </c>
      <c r="N216" s="285" t="str">
        <f t="shared" ca="1" si="58"/>
        <v>21 25035700</v>
      </c>
      <c r="O216" s="216" t="str">
        <f t="shared" ca="1" si="58"/>
        <v>nfe@sprink.com.br</v>
      </c>
      <c r="P216" s="276" t="str">
        <f t="shared" ca="1" si="58"/>
        <v>Rua Haddock Lobo 72 Sala 207,209,601,602,701 Estacio 20260132 Rio de Janeiro Rio de Janeiro RJ BRASIL</v>
      </c>
      <c r="Q216" s="149" t="str">
        <f t="shared" ca="1" si="58"/>
        <v>Real</v>
      </c>
      <c r="R216" s="149">
        <f t="shared" ca="1" si="58"/>
        <v>17558.07</v>
      </c>
      <c r="S216" s="149">
        <f t="shared" ca="1" si="58"/>
        <v>17602.169999999998</v>
      </c>
      <c r="T216" s="149">
        <f t="shared" ca="1" si="58"/>
        <v>17602.169999999998</v>
      </c>
      <c r="V216" s="157" t="str">
        <f t="shared" ca="1" si="56"/>
        <v>SIM</v>
      </c>
      <c r="W216" s="158">
        <f t="shared" ca="1" si="56"/>
        <v>3</v>
      </c>
      <c r="X216" s="155" t="str">
        <f t="shared" ca="1" si="56"/>
        <v>Real</v>
      </c>
      <c r="Y216" s="155">
        <f t="shared" ca="1" si="52"/>
        <v>2473</v>
      </c>
      <c r="Z216" s="155" t="str">
        <f t="shared" ca="1" si="57"/>
        <v>Não</v>
      </c>
      <c r="AA216" s="156">
        <f t="shared" ca="1" si="57"/>
        <v>0</v>
      </c>
      <c r="AB216" s="156">
        <f t="shared" ca="1" si="54"/>
        <v>0</v>
      </c>
    </row>
    <row r="217" spans="2:29">
      <c r="B217" s="146">
        <v>54</v>
      </c>
      <c r="C217" s="206" t="s">
        <v>59</v>
      </c>
      <c r="D217" s="149" t="s">
        <v>65</v>
      </c>
      <c r="E217" s="149"/>
      <c r="F217" s="149"/>
      <c r="G217" s="201" t="str">
        <f t="shared" ca="1" si="53"/>
        <v>OSBR</v>
      </c>
      <c r="H217" s="149"/>
      <c r="I217" s="147" t="s">
        <v>66</v>
      </c>
      <c r="J217" s="147" t="s">
        <v>67</v>
      </c>
      <c r="K217" s="147" t="s">
        <v>14</v>
      </c>
      <c r="L217" s="280" t="str">
        <f t="shared" ca="1" si="58"/>
        <v>AON HOLDINGS CORRETORES DE SEGUROS</v>
      </c>
      <c r="M217" s="283">
        <f t="shared" ca="1" si="58"/>
        <v>48102552000218</v>
      </c>
      <c r="N217" s="285" t="str">
        <f t="shared" ca="1" si="58"/>
        <v>11 30584511</v>
      </c>
      <c r="O217" s="216" t="str">
        <f t="shared" ca="1" si="58"/>
        <v>br_fiscal@aon.com.br</v>
      </c>
      <c r="P217" s="276" t="str">
        <f t="shared" ca="1" si="58"/>
        <v>Rua São Bento 18 Sala 1401 e 1402 Centro 20090010 Rio de Janeiro Rio de Janeiro BRASIL</v>
      </c>
      <c r="Q217" s="149" t="str">
        <f t="shared" ca="1" si="58"/>
        <v>Real</v>
      </c>
      <c r="R217" s="149">
        <f t="shared" ca="1" si="58"/>
        <v>16425.548999999999</v>
      </c>
      <c r="S217" s="149">
        <f t="shared" ca="1" si="58"/>
        <v>16603.534736367801</v>
      </c>
      <c r="T217" s="149">
        <f t="shared" ca="1" si="58"/>
        <v>16603.534736367801</v>
      </c>
      <c r="V217" s="157" t="str">
        <f t="shared" ca="1" si="56"/>
        <v>SIM</v>
      </c>
      <c r="W217" s="158">
        <f t="shared" ca="1" si="56"/>
        <v>3</v>
      </c>
      <c r="X217" s="155" t="str">
        <f t="shared" ca="1" si="56"/>
        <v>Real</v>
      </c>
      <c r="Y217" s="155">
        <f t="shared" ca="1" si="52"/>
        <v>9982.0300000000007</v>
      </c>
      <c r="Z217" s="155" t="str">
        <f t="shared" ca="1" si="57"/>
        <v>Não</v>
      </c>
      <c r="AA217" s="156">
        <f t="shared" ca="1" si="57"/>
        <v>0</v>
      </c>
      <c r="AB217" s="156">
        <f t="shared" ca="1" si="54"/>
        <v>0</v>
      </c>
    </row>
    <row r="218" spans="2:29" ht="30">
      <c r="B218" s="146">
        <v>595</v>
      </c>
      <c r="C218" s="206" t="s">
        <v>59</v>
      </c>
      <c r="D218" s="149" t="s">
        <v>65</v>
      </c>
      <c r="E218" s="149"/>
      <c r="F218" s="149"/>
      <c r="G218" s="201" t="str">
        <f t="shared" ca="1" si="53"/>
        <v>OSCN</v>
      </c>
      <c r="H218" s="149"/>
      <c r="I218" s="147" t="s">
        <v>66</v>
      </c>
      <c r="J218" s="147" t="s">
        <v>67</v>
      </c>
      <c r="K218" s="147" t="s">
        <v>14</v>
      </c>
      <c r="L218" s="280" t="str">
        <f t="shared" ca="1" si="58"/>
        <v>TECH 21 AUDIO E VIDEO LTDA</v>
      </c>
      <c r="M218" s="283">
        <f t="shared" ca="1" si="58"/>
        <v>5355281000119</v>
      </c>
      <c r="N218" s="285" t="str">
        <f t="shared" ca="1" si="58"/>
        <v>22 99462938</v>
      </c>
      <c r="O218" s="216" t="str">
        <f t="shared" ca="1" si="58"/>
        <v>gutogomes.tech21@gmail.com</v>
      </c>
      <c r="P218" s="276" t="str">
        <f t="shared" ca="1" si="58"/>
        <v>Rua Joaquim Thomaz de Aquino Filho 216 Sala 03 parte Pavmto2 Centro 28200000 São João da Barra Rio de Janeiro SB BRASIL</v>
      </c>
      <c r="Q218" s="149" t="str">
        <f t="shared" ca="1" si="58"/>
        <v>Real</v>
      </c>
      <c r="R218" s="149">
        <f t="shared" ca="1" si="58"/>
        <v>15155.164913512701</v>
      </c>
      <c r="S218" s="149">
        <f t="shared" ca="1" si="58"/>
        <v>15319.384426008301</v>
      </c>
      <c r="T218" s="149">
        <f t="shared" ca="1" si="58"/>
        <v>15319.384426008301</v>
      </c>
      <c r="V218" s="157" t="str">
        <f t="shared" ca="1" si="56"/>
        <v>SIM</v>
      </c>
      <c r="W218" s="158">
        <f t="shared" ca="1" si="56"/>
        <v>3</v>
      </c>
      <c r="X218" s="155" t="str">
        <f t="shared" ca="1" si="56"/>
        <v>Real</v>
      </c>
      <c r="Y218" s="155">
        <f t="shared" ca="1" si="52"/>
        <v>9210</v>
      </c>
      <c r="Z218" s="155" t="str">
        <f t="shared" ca="1" si="57"/>
        <v>Não</v>
      </c>
      <c r="AA218" s="156">
        <f t="shared" ca="1" si="57"/>
        <v>0</v>
      </c>
      <c r="AB218" s="156">
        <f t="shared" ca="1" si="54"/>
        <v>0</v>
      </c>
    </row>
    <row r="219" spans="2:29">
      <c r="B219" s="146">
        <v>298</v>
      </c>
      <c r="C219" s="206" t="s">
        <v>59</v>
      </c>
      <c r="D219" s="149" t="s">
        <v>65</v>
      </c>
      <c r="E219" s="149"/>
      <c r="F219" s="149"/>
      <c r="G219" s="201" t="str">
        <f t="shared" ca="1" si="53"/>
        <v>OSCN</v>
      </c>
      <c r="H219" s="149"/>
      <c r="I219" s="147" t="s">
        <v>66</v>
      </c>
      <c r="J219" s="147" t="s">
        <v>67</v>
      </c>
      <c r="K219" s="147" t="s">
        <v>14</v>
      </c>
      <c r="L219" s="280" t="str">
        <f t="shared" ca="1" si="58"/>
        <v>INFNET EDUCACAO LTDA</v>
      </c>
      <c r="M219" s="283" t="str">
        <f t="shared" ca="1" si="58"/>
        <v>00.673.757/0001-46</v>
      </c>
      <c r="N219" s="285" t="str">
        <f t="shared" ca="1" si="58"/>
        <v>21 2122-8836</v>
      </c>
      <c r="O219" s="216" t="str">
        <f t="shared" ca="1" si="58"/>
        <v>controladoria@infnet.edu.br</v>
      </c>
      <c r="P219" s="276" t="str">
        <f t="shared" ca="1" si="58"/>
        <v>Rua São José 90 Slj Andar 2 Sala 401 Centro 20010-020 Rio de Janeiro Rio de Janeiro RJ BRASIL</v>
      </c>
      <c r="Q219" s="149" t="str">
        <f t="shared" ca="1" si="58"/>
        <v>Real</v>
      </c>
      <c r="R219" s="149">
        <f t="shared" ca="1" si="58"/>
        <v>15049.7541927784</v>
      </c>
      <c r="S219" s="149">
        <f t="shared" ca="1" si="58"/>
        <v>15158.107460778399</v>
      </c>
      <c r="T219" s="149">
        <f t="shared" ca="1" si="58"/>
        <v>15158.107460778399</v>
      </c>
      <c r="V219" s="157" t="str">
        <f t="shared" ca="1" si="56"/>
        <v>SIM</v>
      </c>
      <c r="W219" s="158">
        <f t="shared" ca="1" si="56"/>
        <v>3</v>
      </c>
      <c r="X219" s="155" t="str">
        <f t="shared" ca="1" si="56"/>
        <v>Real</v>
      </c>
      <c r="Y219" s="155">
        <f t="shared" ca="1" si="52"/>
        <v>10032.709999999999</v>
      </c>
      <c r="Z219" s="155" t="str">
        <f t="shared" ca="1" si="57"/>
        <v>Não</v>
      </c>
      <c r="AA219" s="156">
        <f t="shared" ca="1" si="57"/>
        <v>0</v>
      </c>
      <c r="AB219" s="156">
        <f t="shared" ca="1" si="54"/>
        <v>0</v>
      </c>
    </row>
    <row r="220" spans="2:29" ht="30">
      <c r="B220" s="146">
        <v>593</v>
      </c>
      <c r="C220" s="206" t="s">
        <v>59</v>
      </c>
      <c r="D220" s="149" t="s">
        <v>65</v>
      </c>
      <c r="E220" s="149"/>
      <c r="F220" s="149"/>
      <c r="G220" s="201" t="str">
        <f t="shared" ca="1" si="53"/>
        <v>OSBR</v>
      </c>
      <c r="H220" s="149"/>
      <c r="I220" s="147" t="s">
        <v>66</v>
      </c>
      <c r="J220" s="147" t="s">
        <v>67</v>
      </c>
      <c r="K220" s="147" t="s">
        <v>14</v>
      </c>
      <c r="L220" s="280" t="str">
        <f t="shared" ca="1" si="58"/>
        <v>TEATRO EMPRESARIAL MOTIVADOR &amp; SOLU</v>
      </c>
      <c r="M220" s="283">
        <f t="shared" ca="1" si="58"/>
        <v>11360886000109</v>
      </c>
      <c r="N220" s="285" t="str">
        <f t="shared" ca="1" si="58"/>
        <v>21 24282327</v>
      </c>
      <c r="O220" s="216" t="str">
        <f t="shared" ca="1" si="58"/>
        <v>contato@tem.art.br</v>
      </c>
      <c r="P220" s="276" t="str">
        <f t="shared" ca="1" si="58"/>
        <v>Rua Florentino de Souza Maciel 61 Parque Aurora 28025520 Rio de Janeiro Campos dos Goytacazes RJ BRASIL</v>
      </c>
      <c r="Q220" s="149" t="str">
        <f t="shared" ca="1" si="58"/>
        <v>Real</v>
      </c>
      <c r="R220" s="149">
        <f t="shared" ca="1" si="58"/>
        <v>14911.629000000001</v>
      </c>
      <c r="S220" s="149">
        <f t="shared" ca="1" si="58"/>
        <v>15073.209735992101</v>
      </c>
      <c r="T220" s="149">
        <f t="shared" ca="1" si="58"/>
        <v>15073.209735992101</v>
      </c>
      <c r="V220" s="157" t="str">
        <f t="shared" ca="1" si="56"/>
        <v>SIM</v>
      </c>
      <c r="W220" s="158">
        <f t="shared" ca="1" si="56"/>
        <v>3</v>
      </c>
      <c r="X220" s="155" t="str">
        <f t="shared" ca="1" si="56"/>
        <v>Real</v>
      </c>
      <c r="Y220" s="155">
        <f t="shared" ca="1" si="52"/>
        <v>9062</v>
      </c>
      <c r="Z220" s="155" t="str">
        <f t="shared" ca="1" si="57"/>
        <v>Não</v>
      </c>
      <c r="AA220" s="156">
        <f t="shared" ca="1" si="57"/>
        <v>0</v>
      </c>
      <c r="AB220" s="156">
        <f t="shared" ca="1" si="54"/>
        <v>0</v>
      </c>
    </row>
    <row r="221" spans="2:29">
      <c r="B221" s="146">
        <v>325</v>
      </c>
      <c r="C221" s="206" t="s">
        <v>59</v>
      </c>
      <c r="D221" s="149" t="s">
        <v>65</v>
      </c>
      <c r="E221" s="149"/>
      <c r="F221" s="149"/>
      <c r="G221" s="201" t="str">
        <f t="shared" ca="1" si="53"/>
        <v>OSCN</v>
      </c>
      <c r="H221" s="149"/>
      <c r="I221" s="147" t="s">
        <v>66</v>
      </c>
      <c r="J221" s="147" t="s">
        <v>67</v>
      </c>
      <c r="K221" s="147" t="s">
        <v>14</v>
      </c>
      <c r="L221" s="280" t="str">
        <f t="shared" ca="1" si="58"/>
        <v>JEVIN COMERCIO E SERVICOS LTDA</v>
      </c>
      <c r="M221" s="283">
        <f t="shared" ca="1" si="58"/>
        <v>31969702000101</v>
      </c>
      <c r="N221" s="285" t="str">
        <f t="shared" ca="1" si="58"/>
        <v>22 21057330</v>
      </c>
      <c r="O221" s="216" t="str">
        <f t="shared" ca="1" si="58"/>
        <v>fiscal@gomesassessoriacontabil.com.br</v>
      </c>
      <c r="P221" s="276" t="str">
        <f t="shared" ca="1" si="58"/>
        <v>Rua Marechal Floriano 132 Centro 28010166 Rio de Janeiro Campos dos Goytacazes BRASIL</v>
      </c>
      <c r="Q221" s="149" t="str">
        <f t="shared" ca="1" si="58"/>
        <v>Real</v>
      </c>
      <c r="R221" s="149">
        <f t="shared" ca="1" si="58"/>
        <v>14762.216663637901</v>
      </c>
      <c r="S221" s="149">
        <f t="shared" ca="1" si="58"/>
        <v>14922.178236982199</v>
      </c>
      <c r="T221" s="149">
        <f t="shared" ca="1" si="58"/>
        <v>14922.178236982199</v>
      </c>
      <c r="V221" s="157" t="str">
        <f t="shared" ca="1" si="56"/>
        <v>SIM</v>
      </c>
      <c r="W221" s="158">
        <f t="shared" ca="1" si="56"/>
        <v>3</v>
      </c>
      <c r="X221" s="155" t="str">
        <f t="shared" ca="1" si="56"/>
        <v>Real</v>
      </c>
      <c r="Y221" s="155">
        <f t="shared" ca="1" si="52"/>
        <v>8971.2000000000007</v>
      </c>
      <c r="Z221" s="155" t="str">
        <f t="shared" ca="1" si="57"/>
        <v>Não</v>
      </c>
      <c r="AA221" s="156">
        <f t="shared" ca="1" si="57"/>
        <v>0</v>
      </c>
      <c r="AB221" s="156">
        <f t="shared" ca="1" si="54"/>
        <v>0</v>
      </c>
    </row>
    <row r="222" spans="2:29">
      <c r="B222" s="146">
        <v>328</v>
      </c>
      <c r="C222" s="206" t="s">
        <v>59</v>
      </c>
      <c r="D222" s="149" t="s">
        <v>65</v>
      </c>
      <c r="E222" s="149"/>
      <c r="F222" s="149"/>
      <c r="G222" s="201" t="str">
        <f t="shared" ca="1" si="53"/>
        <v>OSBR</v>
      </c>
      <c r="H222" s="149"/>
      <c r="I222" s="147" t="s">
        <v>66</v>
      </c>
      <c r="J222" s="147" t="s">
        <v>67</v>
      </c>
      <c r="K222" s="147" t="s">
        <v>14</v>
      </c>
      <c r="L222" s="280" t="str">
        <f t="shared" ca="1" si="58"/>
        <v>JOHN RICHARD LOCACAO DE M</v>
      </c>
      <c r="M222" s="283">
        <f t="shared" ca="1" si="58"/>
        <v>2964380000100</v>
      </c>
      <c r="N222" s="285" t="str">
        <f t="shared" ca="1" si="58"/>
        <v>11 56985300</v>
      </c>
      <c r="O222" s="216" t="str">
        <f t="shared" ca="1" si="58"/>
        <v>johnricard@johnrichard.com.br</v>
      </c>
      <c r="P222" s="276" t="str">
        <f t="shared" ca="1" si="58"/>
        <v>Rua Sion 66 Socorro 4774040 São Paulo São Paulo BRASIL</v>
      </c>
      <c r="Q222" s="149" t="str">
        <f t="shared" ca="1" si="58"/>
        <v>Real</v>
      </c>
      <c r="R222" s="149">
        <f t="shared" ca="1" si="58"/>
        <v>13956.754999999999</v>
      </c>
      <c r="S222" s="149">
        <f t="shared" ca="1" si="58"/>
        <v>14107.988716603601</v>
      </c>
      <c r="T222" s="149">
        <f t="shared" ca="1" si="58"/>
        <v>14107.988716603601</v>
      </c>
      <c r="V222" s="157" t="str">
        <f t="shared" ca="1" si="56"/>
        <v>SIM</v>
      </c>
      <c r="W222" s="158">
        <f t="shared" ca="1" si="56"/>
        <v>3</v>
      </c>
      <c r="X222" s="155" t="str">
        <f t="shared" ca="1" si="56"/>
        <v>Real</v>
      </c>
      <c r="Y222" s="155">
        <f t="shared" ca="1" si="52"/>
        <v>8481.7099999999991</v>
      </c>
      <c r="Z222" s="155" t="str">
        <f t="shared" ca="1" si="57"/>
        <v>Não</v>
      </c>
      <c r="AA222" s="156">
        <f t="shared" ca="1" si="57"/>
        <v>0</v>
      </c>
      <c r="AB222" s="156">
        <f t="shared" ca="1" si="54"/>
        <v>0</v>
      </c>
    </row>
    <row r="223" spans="2:29">
      <c r="B223" s="146">
        <v>416</v>
      </c>
      <c r="C223" s="206" t="s">
        <v>59</v>
      </c>
      <c r="D223" s="149" t="s">
        <v>65</v>
      </c>
      <c r="E223" s="149"/>
      <c r="F223" s="149"/>
      <c r="G223" s="201" t="str">
        <f t="shared" ca="1" si="53"/>
        <v>OSBR</v>
      </c>
      <c r="H223" s="149"/>
      <c r="I223" s="147" t="s">
        <v>66</v>
      </c>
      <c r="J223" s="147" t="s">
        <v>78</v>
      </c>
      <c r="K223" s="147" t="s">
        <v>15</v>
      </c>
      <c r="L223" s="280" t="str">
        <f t="shared" ref="L223:T232" ca="1" si="59">INDEX(INDIRECT($I223&amp;"!$1:$1048576"),MATCH($B223,INDIRECT($I223&amp;"!$A:$A"),),MATCH(L$2,INDIRECT($I223&amp;"!$1:$1"),))</f>
        <v>MHAC INTERMEDIACAO DE NEGOCIOS EIRE</v>
      </c>
      <c r="M223" s="283">
        <f t="shared" ca="1" si="59"/>
        <v>15250754000177</v>
      </c>
      <c r="N223" s="285" t="str">
        <f t="shared" ca="1" si="59"/>
        <v>11 32844511</v>
      </c>
      <c r="O223" s="216" t="str">
        <f t="shared" ca="1" si="59"/>
        <v>kerigma@kerigmacontabil.com.br</v>
      </c>
      <c r="P223" s="276" t="str">
        <f t="shared" ca="1" si="59"/>
        <v>Rua Marituba 34 Chacara Monte Alegre 04645-020 São Paulo Sao Paulo SP BRASIL</v>
      </c>
      <c r="Q223" s="149" t="str">
        <f t="shared" ca="1" si="59"/>
        <v>Real</v>
      </c>
      <c r="R223" s="149">
        <f t="shared" ca="1" si="59"/>
        <v>12341.339</v>
      </c>
      <c r="S223" s="149">
        <f t="shared" ca="1" si="59"/>
        <v>12475.068750821099</v>
      </c>
      <c r="T223" s="149">
        <f t="shared" ca="1" si="59"/>
        <v>12475.06</v>
      </c>
      <c r="V223" s="157" t="str">
        <f t="shared" ca="1" si="56"/>
        <v>SIM</v>
      </c>
      <c r="W223" s="158">
        <f t="shared" ca="1" si="56"/>
        <v>3</v>
      </c>
      <c r="X223" s="155" t="str">
        <f t="shared" ca="1" si="56"/>
        <v>Real</v>
      </c>
      <c r="Y223" s="155">
        <f t="shared" ca="1" si="52"/>
        <v>7500</v>
      </c>
      <c r="Z223" s="155" t="str">
        <f t="shared" ca="1" si="57"/>
        <v>Não</v>
      </c>
      <c r="AA223" s="156">
        <f t="shared" ca="1" si="57"/>
        <v>0</v>
      </c>
      <c r="AB223" s="156">
        <f t="shared" ca="1" si="54"/>
        <v>0</v>
      </c>
    </row>
    <row r="224" spans="2:29">
      <c r="B224" s="146">
        <v>387</v>
      </c>
      <c r="C224" s="206" t="s">
        <v>59</v>
      </c>
      <c r="D224" s="149" t="s">
        <v>65</v>
      </c>
      <c r="E224" s="149"/>
      <c r="F224" s="149"/>
      <c r="G224" s="201" t="str">
        <f t="shared" ca="1" si="53"/>
        <v>OSBR</v>
      </c>
      <c r="H224" s="149"/>
      <c r="I224" s="147" t="s">
        <v>66</v>
      </c>
      <c r="J224" s="147" t="s">
        <v>67</v>
      </c>
      <c r="K224" s="147" t="s">
        <v>14</v>
      </c>
      <c r="L224" s="280" t="str">
        <f t="shared" ca="1" si="59"/>
        <v>MAIS MEDIA MONITORAMENTO DE INFORMA</v>
      </c>
      <c r="M224" s="283">
        <f t="shared" ca="1" si="59"/>
        <v>7528636000150</v>
      </c>
      <c r="N224" s="285" t="str">
        <f t="shared" ca="1" si="59"/>
        <v>24 22316491</v>
      </c>
      <c r="O224" s="216" t="str">
        <f t="shared" ca="1" si="59"/>
        <v>evidencecontabil@evidencecontabil.com.br</v>
      </c>
      <c r="P224" s="276" t="str">
        <f t="shared" ca="1" si="59"/>
        <v>Rua Afranio Melo Franco 333 Sala 301 Quintandinha 25651000 Rio de Janeiro Petropolis BRASIL</v>
      </c>
      <c r="Q224" s="149" t="str">
        <f t="shared" ca="1" si="59"/>
        <v>Real</v>
      </c>
      <c r="R224" s="149">
        <f t="shared" ca="1" si="59"/>
        <v>12014.968000000001</v>
      </c>
      <c r="S224" s="149">
        <f t="shared" ca="1" si="59"/>
        <v>12145.161399349399</v>
      </c>
      <c r="T224" s="149">
        <f t="shared" ca="1" si="59"/>
        <v>12145.161399349399</v>
      </c>
      <c r="V224" s="157" t="str">
        <f t="shared" ca="1" si="56"/>
        <v>SIM</v>
      </c>
      <c r="W224" s="158">
        <f t="shared" ca="1" si="56"/>
        <v>3</v>
      </c>
      <c r="X224" s="155" t="str">
        <f t="shared" ca="1" si="56"/>
        <v>Real</v>
      </c>
      <c r="Y224" s="155">
        <f t="shared" ca="1" si="52"/>
        <v>7301.66</v>
      </c>
      <c r="Z224" s="155" t="str">
        <f t="shared" ca="1" si="57"/>
        <v>Não</v>
      </c>
      <c r="AA224" s="156">
        <f t="shared" ca="1" si="57"/>
        <v>0</v>
      </c>
      <c r="AB224" s="156">
        <f t="shared" ca="1" si="54"/>
        <v>0</v>
      </c>
    </row>
    <row r="225" spans="2:29">
      <c r="B225" s="146">
        <v>33</v>
      </c>
      <c r="C225" s="206" t="s">
        <v>59</v>
      </c>
      <c r="D225" s="149" t="s">
        <v>65</v>
      </c>
      <c r="E225" s="149"/>
      <c r="F225" s="149"/>
      <c r="G225" s="201" t="str">
        <f t="shared" ca="1" si="53"/>
        <v>OSCN</v>
      </c>
      <c r="H225" s="149"/>
      <c r="I225" s="147" t="s">
        <v>66</v>
      </c>
      <c r="J225" s="147" t="s">
        <v>67</v>
      </c>
      <c r="K225" s="147" t="s">
        <v>14</v>
      </c>
      <c r="L225" s="280" t="str">
        <f t="shared" ca="1" si="59"/>
        <v>AFFERO PARTICIPACOES SA</v>
      </c>
      <c r="M225" s="283" t="str">
        <f t="shared" ca="1" si="59"/>
        <v>11.472.921/0001-73</v>
      </c>
      <c r="N225" s="285" t="str">
        <f t="shared" ca="1" si="59"/>
        <v>21 4063-9157</v>
      </c>
      <c r="O225" s="216" t="str">
        <f t="shared" ca="1" si="59"/>
        <v>paulo.kleinberger@affero.com.br</v>
      </c>
      <c r="P225" s="276" t="str">
        <f t="shared" ca="1" si="59"/>
        <v>Rua Bambina S/N Botafogo 22251-050 Rio de Janeiro Rio de Janeiro RJ BRASIL</v>
      </c>
      <c r="Q225" s="149" t="str">
        <f t="shared" ca="1" si="59"/>
        <v>Real</v>
      </c>
      <c r="R225" s="149">
        <f t="shared" ca="1" si="59"/>
        <v>11554.7848015946</v>
      </c>
      <c r="S225" s="149">
        <f t="shared" ca="1" si="59"/>
        <v>11679.9910357688</v>
      </c>
      <c r="T225" s="149">
        <f t="shared" ca="1" si="59"/>
        <v>11679.9910357688</v>
      </c>
      <c r="V225" s="157" t="str">
        <f t="shared" ref="V225:X244" ca="1" si="60">INDEX(INDIRECT($I225&amp;"!$1:$1048576"),MATCH($B225,INDIRECT($I225&amp;"!$A:$A"),),MATCH(V$2,INDIRECT($I225&amp;"!$1:$1"),))</f>
        <v>SIM</v>
      </c>
      <c r="W225" s="158">
        <f t="shared" ca="1" si="60"/>
        <v>3</v>
      </c>
      <c r="X225" s="155" t="str">
        <f t="shared" ca="1" si="60"/>
        <v>Real</v>
      </c>
      <c r="Y225" s="155">
        <f t="shared" ref="Y225:Y256" ca="1" si="61">INDEX(INDIRECT($I225&amp;"!$1:$1048576"),MATCH($B225,INDIRECT($I225&amp;"!$A:$A"),),MATCH(Y$2,INDIRECT($I225&amp;"!$1:$1"),))</f>
        <v>7022</v>
      </c>
      <c r="Z225" s="155" t="str">
        <f t="shared" ref="Z225:AA244" ca="1" si="62">INDEX(INDIRECT($I225&amp;"!$1:$1048576"),MATCH($B225,INDIRECT($I225&amp;"!$A:$A"),),MATCH(Z$2,INDIRECT($I225&amp;"!$1:$1"),))</f>
        <v>Não</v>
      </c>
      <c r="AA225" s="156">
        <f t="shared" ca="1" si="62"/>
        <v>0</v>
      </c>
      <c r="AB225" s="156">
        <f t="shared" ca="1" si="54"/>
        <v>0</v>
      </c>
    </row>
    <row r="226" spans="2:29" ht="30">
      <c r="B226" s="146">
        <v>164</v>
      </c>
      <c r="C226" s="206" t="s">
        <v>59</v>
      </c>
      <c r="D226" s="149" t="s">
        <v>69</v>
      </c>
      <c r="E226" s="149"/>
      <c r="F226" s="149"/>
      <c r="G226" s="201" t="str">
        <f t="shared" ca="1" si="53"/>
        <v>OSCN</v>
      </c>
      <c r="H226" s="149"/>
      <c r="I226" s="147" t="s">
        <v>66</v>
      </c>
      <c r="J226" s="147" t="s">
        <v>67</v>
      </c>
      <c r="K226" s="147" t="s">
        <v>14</v>
      </c>
      <c r="L226" s="280" t="str">
        <f t="shared" ca="1" si="59"/>
        <v>D M P &amp; ASSOCIADOS LTDA</v>
      </c>
      <c r="M226" s="283">
        <f t="shared" ca="1" si="59"/>
        <v>13785789000185</v>
      </c>
      <c r="N226" s="285" t="str">
        <f t="shared" ca="1" si="59"/>
        <v>21 3507-6903</v>
      </c>
      <c r="O226" s="216" t="str">
        <f t="shared" ca="1" si="59"/>
        <v>deiseapn@uol.com.br</v>
      </c>
      <c r="P226" s="276" t="str">
        <f t="shared" ca="1" si="59"/>
        <v>Rua Jorge Emilio Fontenelle 450 Bl 2 3o andar Recreio dos Bandeirantes 22790-147 Rio de Janeiro Rio de Janeiro RJ BRASIL</v>
      </c>
      <c r="Q226" s="149" t="str">
        <f t="shared" ca="1" si="59"/>
        <v>Real</v>
      </c>
      <c r="R226" s="149">
        <f t="shared" ca="1" si="59"/>
        <v>11318.76</v>
      </c>
      <c r="S226" s="149">
        <f t="shared" ca="1" si="59"/>
        <v>11318.76</v>
      </c>
      <c r="T226" s="149">
        <f t="shared" ca="1" si="59"/>
        <v>11318.76</v>
      </c>
      <c r="V226" s="157">
        <f t="shared" ca="1" si="60"/>
        <v>0</v>
      </c>
      <c r="W226" s="158">
        <f t="shared" ca="1" si="60"/>
        <v>0</v>
      </c>
      <c r="X226" s="155" t="str">
        <f t="shared" ca="1" si="60"/>
        <v>Real</v>
      </c>
      <c r="Y226" s="155">
        <f t="shared" ca="1" si="61"/>
        <v>0</v>
      </c>
      <c r="Z226" s="155" t="str">
        <f t="shared" ca="1" si="62"/>
        <v>Não</v>
      </c>
      <c r="AA226" s="156">
        <f t="shared" ca="1" si="62"/>
        <v>0</v>
      </c>
      <c r="AB226" s="156">
        <f t="shared" ca="1" si="54"/>
        <v>0</v>
      </c>
    </row>
    <row r="227" spans="2:29">
      <c r="B227" s="146">
        <v>126</v>
      </c>
      <c r="C227" s="206" t="s">
        <v>59</v>
      </c>
      <c r="D227" s="149" t="s">
        <v>65</v>
      </c>
      <c r="E227" s="149"/>
      <c r="F227" s="149"/>
      <c r="G227" s="201" t="str">
        <f t="shared" ca="1" si="53"/>
        <v>OSBR</v>
      </c>
      <c r="H227" s="149"/>
      <c r="I227" s="147" t="s">
        <v>66</v>
      </c>
      <c r="J227" s="147" t="s">
        <v>67</v>
      </c>
      <c r="K227" s="147" t="s">
        <v>14</v>
      </c>
      <c r="L227" s="280" t="str">
        <f t="shared" ca="1" si="59"/>
        <v>CHECK UP UP UNIDADE PREVENTIVA DIAG</v>
      </c>
      <c r="M227" s="283">
        <f t="shared" ca="1" si="59"/>
        <v>10420940000193</v>
      </c>
      <c r="N227" s="285" t="str">
        <f t="shared" ca="1" si="59"/>
        <v>21 3043-9800</v>
      </c>
      <c r="O227" s="216" t="str">
        <f t="shared" ca="1" si="59"/>
        <v>g.macedo@unidadepreventiva.com.br</v>
      </c>
      <c r="P227" s="276" t="str">
        <f t="shared" ca="1" si="59"/>
        <v>Av Das Americas 6205 Sala 301 Barra da Tijuca 22793-080 Rio de Janeiro Rio de Janeiro BRASIL</v>
      </c>
      <c r="Q227" s="149" t="str">
        <f t="shared" ca="1" si="59"/>
        <v>Real</v>
      </c>
      <c r="R227" s="149">
        <f t="shared" ca="1" si="59"/>
        <v>10454.348</v>
      </c>
      <c r="S227" s="149">
        <f t="shared" ca="1" si="59"/>
        <v>10567.6307388205</v>
      </c>
      <c r="T227" s="149">
        <f t="shared" ca="1" si="59"/>
        <v>10567.6307388205</v>
      </c>
      <c r="V227" s="157" t="str">
        <f t="shared" ca="1" si="60"/>
        <v>SIM</v>
      </c>
      <c r="W227" s="158">
        <f t="shared" ca="1" si="60"/>
        <v>3</v>
      </c>
      <c r="X227" s="155" t="str">
        <f t="shared" ca="1" si="60"/>
        <v>Real</v>
      </c>
      <c r="Y227" s="155">
        <f t="shared" ca="1" si="61"/>
        <v>6353.25</v>
      </c>
      <c r="Z227" s="155" t="str">
        <f t="shared" ca="1" si="62"/>
        <v>Não</v>
      </c>
      <c r="AA227" s="156">
        <f t="shared" ca="1" si="62"/>
        <v>0</v>
      </c>
      <c r="AB227" s="156">
        <f t="shared" ca="1" si="54"/>
        <v>0</v>
      </c>
    </row>
    <row r="228" spans="2:29" ht="30">
      <c r="B228" s="146">
        <v>47</v>
      </c>
      <c r="C228" s="206" t="s">
        <v>59</v>
      </c>
      <c r="D228" s="149" t="s">
        <v>65</v>
      </c>
      <c r="E228" s="149"/>
      <c r="F228" s="149"/>
      <c r="G228" s="201" t="str">
        <f t="shared" ca="1" si="53"/>
        <v>OSCN</v>
      </c>
      <c r="H228" s="149"/>
      <c r="I228" s="147" t="s">
        <v>66</v>
      </c>
      <c r="J228" s="147" t="s">
        <v>67</v>
      </c>
      <c r="K228" s="147" t="s">
        <v>14</v>
      </c>
      <c r="L228" s="280" t="str">
        <f t="shared" ca="1" si="59"/>
        <v>ALVORADA VEICULOS LTDA</v>
      </c>
      <c r="M228" s="283">
        <f t="shared" ca="1" si="59"/>
        <v>20824017000502</v>
      </c>
      <c r="N228" s="285" t="str">
        <f t="shared" ca="1" si="59"/>
        <v>31 38215819</v>
      </c>
      <c r="O228" s="216" t="str">
        <f t="shared" ca="1" si="59"/>
        <v>felipe.localiza@icloud.com</v>
      </c>
      <c r="P228" s="276" t="str">
        <f t="shared" ca="1" si="59"/>
        <v>Av Das Americas 4200 Bloco 07 Sala 213 Barra da Tijuca 22640907 Rio de Janeiro Rio de Janeiro BRASIL</v>
      </c>
      <c r="Q228" s="149" t="str">
        <f t="shared" ca="1" si="59"/>
        <v>Real</v>
      </c>
      <c r="R228" s="149">
        <f t="shared" ca="1" si="59"/>
        <v>10189.8984726953</v>
      </c>
      <c r="S228" s="149">
        <f t="shared" ca="1" si="59"/>
        <v>10300.314965628</v>
      </c>
      <c r="T228" s="149">
        <f t="shared" ca="1" si="59"/>
        <v>10300.314965628</v>
      </c>
      <c r="V228" s="157" t="str">
        <f t="shared" ca="1" si="60"/>
        <v>SIM</v>
      </c>
      <c r="W228" s="158">
        <f t="shared" ca="1" si="60"/>
        <v>3</v>
      </c>
      <c r="X228" s="155" t="str">
        <f t="shared" ca="1" si="60"/>
        <v>Real</v>
      </c>
      <c r="Y228" s="155">
        <f t="shared" ca="1" si="61"/>
        <v>6192.54</v>
      </c>
      <c r="Z228" s="155" t="str">
        <f t="shared" ca="1" si="62"/>
        <v>Não</v>
      </c>
      <c r="AA228" s="156">
        <f t="shared" ca="1" si="62"/>
        <v>0</v>
      </c>
      <c r="AB228" s="156">
        <f t="shared" ca="1" si="54"/>
        <v>0</v>
      </c>
    </row>
    <row r="229" spans="2:29">
      <c r="B229" s="146">
        <v>280</v>
      </c>
      <c r="C229" s="206" t="s">
        <v>59</v>
      </c>
      <c r="D229" s="149" t="s">
        <v>65</v>
      </c>
      <c r="E229" s="149"/>
      <c r="F229" s="149"/>
      <c r="G229" s="201" t="str">
        <f t="shared" ca="1" si="53"/>
        <v>OSCN</v>
      </c>
      <c r="H229" s="149"/>
      <c r="I229" s="147" t="s">
        <v>66</v>
      </c>
      <c r="J229" s="147" t="s">
        <v>67</v>
      </c>
      <c r="K229" s="147" t="s">
        <v>14</v>
      </c>
      <c r="L229" s="280" t="str">
        <f t="shared" ca="1" si="59"/>
        <v>HOTEL GRAMADO DE CAMPOS LTDA</v>
      </c>
      <c r="M229" s="283">
        <f t="shared" ca="1" si="59"/>
        <v>35750116000122</v>
      </c>
      <c r="N229" s="285" t="str">
        <f t="shared" ca="1" si="59"/>
        <v>não encontrado</v>
      </c>
      <c r="O229" s="216" t="str">
        <f t="shared" ca="1" si="59"/>
        <v>hotelgramadodecampos@gmail.com</v>
      </c>
      <c r="P229" s="276" t="str">
        <f t="shared" ca="1" si="59"/>
        <v>Rua Abilio Fernandes Bandeira 188 Quadra 3 Lote 004A 27933440 Rio de Janeiro Macae BRASIL</v>
      </c>
      <c r="Q229" s="149" t="str">
        <f t="shared" ca="1" si="59"/>
        <v>Real</v>
      </c>
      <c r="R229" s="149">
        <f t="shared" ca="1" si="59"/>
        <v>9863.1985332893692</v>
      </c>
      <c r="S229" s="149">
        <f t="shared" ca="1" si="59"/>
        <v>9970.0749456562207</v>
      </c>
      <c r="T229" s="149">
        <f t="shared" ca="1" si="59"/>
        <v>9970.0749456562207</v>
      </c>
      <c r="V229" s="157" t="str">
        <f t="shared" ca="1" si="60"/>
        <v>SIM</v>
      </c>
      <c r="W229" s="158">
        <f t="shared" ca="1" si="60"/>
        <v>3</v>
      </c>
      <c r="X229" s="155" t="str">
        <f t="shared" ca="1" si="60"/>
        <v>Real</v>
      </c>
      <c r="Y229" s="155">
        <f t="shared" ca="1" si="61"/>
        <v>5994</v>
      </c>
      <c r="Z229" s="155" t="str">
        <f t="shared" ca="1" si="62"/>
        <v>Não</v>
      </c>
      <c r="AA229" s="156">
        <f t="shared" ca="1" si="62"/>
        <v>0</v>
      </c>
      <c r="AB229" s="156">
        <f t="shared" ca="1" si="54"/>
        <v>0</v>
      </c>
    </row>
    <row r="230" spans="2:29">
      <c r="B230" s="146">
        <v>645</v>
      </c>
      <c r="C230" s="206" t="s">
        <v>59</v>
      </c>
      <c r="D230" s="149" t="s">
        <v>65</v>
      </c>
      <c r="E230" s="149"/>
      <c r="F230" s="149"/>
      <c r="G230" s="201" t="str">
        <f t="shared" ca="1" si="53"/>
        <v>OSCN</v>
      </c>
      <c r="H230" s="149"/>
      <c r="I230" s="147" t="s">
        <v>66</v>
      </c>
      <c r="J230" s="147" t="s">
        <v>67</v>
      </c>
      <c r="K230" s="147" t="s">
        <v>14</v>
      </c>
      <c r="L230" s="280" t="str">
        <f t="shared" ca="1" si="59"/>
        <v>VCI BRASIL INDUSTRIA E COMERCIO DE</v>
      </c>
      <c r="M230" s="283">
        <f t="shared" ca="1" si="59"/>
        <v>67845305000175</v>
      </c>
      <c r="N230" s="285" t="str">
        <f t="shared" ca="1" si="59"/>
        <v>14 21066600</v>
      </c>
      <c r="O230" s="216" t="str">
        <f t="shared" ca="1" si="59"/>
        <v>info@vcibrasil.com.br</v>
      </c>
      <c r="P230" s="276" t="str">
        <f t="shared" ca="1" si="59"/>
        <v>Av Brasil 15295 Vigario Geral 21241051 Rio de Janeiro Rio de Janeiro RJ BRASIL</v>
      </c>
      <c r="Q230" s="149" t="str">
        <f t="shared" ca="1" si="59"/>
        <v>Real</v>
      </c>
      <c r="R230" s="149">
        <f t="shared" ca="1" si="59"/>
        <v>9530.41019972707</v>
      </c>
      <c r="S230" s="149">
        <f t="shared" ca="1" si="59"/>
        <v>9633.68055843408</v>
      </c>
      <c r="T230" s="149">
        <f t="shared" ca="1" si="59"/>
        <v>9633.68055843408</v>
      </c>
      <c r="V230" s="157" t="str">
        <f t="shared" ca="1" si="60"/>
        <v>SIM</v>
      </c>
      <c r="W230" s="158">
        <f t="shared" ca="1" si="60"/>
        <v>3</v>
      </c>
      <c r="X230" s="155" t="str">
        <f t="shared" ca="1" si="60"/>
        <v>Real</v>
      </c>
      <c r="Y230" s="155">
        <f t="shared" ca="1" si="61"/>
        <v>5791.76</v>
      </c>
      <c r="Z230" s="155" t="str">
        <f t="shared" ca="1" si="62"/>
        <v>Não</v>
      </c>
      <c r="AA230" s="156">
        <f t="shared" ca="1" si="62"/>
        <v>0</v>
      </c>
      <c r="AB230" s="156">
        <f t="shared" ca="1" si="54"/>
        <v>0</v>
      </c>
    </row>
    <row r="231" spans="2:29">
      <c r="B231" s="146">
        <v>470</v>
      </c>
      <c r="C231" s="206" t="s">
        <v>59</v>
      </c>
      <c r="D231" s="149" t="s">
        <v>65</v>
      </c>
      <c r="E231" s="149"/>
      <c r="F231" s="149"/>
      <c r="G231" s="201" t="str">
        <f t="shared" ca="1" si="53"/>
        <v>OSBR</v>
      </c>
      <c r="H231" s="149"/>
      <c r="I231" s="147" t="s">
        <v>66</v>
      </c>
      <c r="J231" s="147" t="s">
        <v>67</v>
      </c>
      <c r="K231" s="147" t="s">
        <v>14</v>
      </c>
      <c r="L231" s="280" t="str">
        <f t="shared" ca="1" si="59"/>
        <v>PAISARTE</v>
      </c>
      <c r="M231" s="283" t="str">
        <f t="shared" ca="1" si="59"/>
        <v>08.263.349/0001-28</v>
      </c>
      <c r="N231" s="285" t="str">
        <f t="shared" ca="1" si="59"/>
        <v>11 2225-0656</v>
      </c>
      <c r="O231" s="216" t="str">
        <f t="shared" ca="1" si="59"/>
        <v>atendimento@ferraricontabil.com.br</v>
      </c>
      <c r="P231" s="276" t="str">
        <f t="shared" ca="1" si="59"/>
        <v>Rua Henrique Neves Lefevre 205 Jardim Petropolis 04637-000 São Paulo São Paulo SP BRASIL</v>
      </c>
      <c r="Q231" s="149" t="str">
        <f t="shared" ca="1" si="59"/>
        <v>Real</v>
      </c>
      <c r="R231" s="149">
        <f t="shared" ca="1" si="59"/>
        <v>9404.1007000000009</v>
      </c>
      <c r="S231" s="149">
        <f t="shared" ca="1" si="59"/>
        <v>9506.0023881256693</v>
      </c>
      <c r="T231" s="149">
        <f t="shared" ca="1" si="59"/>
        <v>9506.0023881256693</v>
      </c>
      <c r="V231" s="157" t="str">
        <f t="shared" ca="1" si="60"/>
        <v>SIM</v>
      </c>
      <c r="W231" s="158">
        <f t="shared" ca="1" si="60"/>
        <v>3</v>
      </c>
      <c r="X231" s="155" t="str">
        <f t="shared" ca="1" si="60"/>
        <v>Real</v>
      </c>
      <c r="Y231" s="155">
        <f t="shared" ca="1" si="61"/>
        <v>5715</v>
      </c>
      <c r="Z231" s="155" t="str">
        <f t="shared" ca="1" si="62"/>
        <v>Não</v>
      </c>
      <c r="AA231" s="156">
        <f t="shared" ca="1" si="62"/>
        <v>0</v>
      </c>
      <c r="AB231" s="156">
        <f t="shared" ca="1" si="54"/>
        <v>0</v>
      </c>
    </row>
    <row r="232" spans="2:29">
      <c r="B232" s="146">
        <v>182</v>
      </c>
      <c r="C232" s="206" t="s">
        <v>59</v>
      </c>
      <c r="D232" s="149" t="s">
        <v>69</v>
      </c>
      <c r="E232" s="149"/>
      <c r="F232" s="149" t="s">
        <v>20</v>
      </c>
      <c r="G232" s="201" t="str">
        <f t="shared" ca="1" si="53"/>
        <v>OSCN</v>
      </c>
      <c r="H232" s="149"/>
      <c r="I232" s="147" t="s">
        <v>66</v>
      </c>
      <c r="J232" s="147" t="s">
        <v>67</v>
      </c>
      <c r="K232" s="147" t="s">
        <v>14</v>
      </c>
      <c r="L232" s="280" t="str">
        <f t="shared" ca="1" si="59"/>
        <v>DNIT - DEPARTAMENTO NACIONAL DE</v>
      </c>
      <c r="M232" s="283">
        <f t="shared" ca="1" si="59"/>
        <v>4892707000100</v>
      </c>
      <c r="N232" s="285" t="str">
        <f t="shared" ca="1" si="59"/>
        <v>61 31542822</v>
      </c>
      <c r="O232" s="216" t="str">
        <f t="shared" ca="1" si="59"/>
        <v>não encontrado</v>
      </c>
      <c r="P232" s="276" t="str">
        <f t="shared" ca="1" si="59"/>
        <v>Quadra 3 Lote A Ed N dos Transp 4o andar San 70040902 Distrito Federal Brasilia BRASIL</v>
      </c>
      <c r="Q232" s="149" t="str">
        <f t="shared" ca="1" si="59"/>
        <v>Real</v>
      </c>
      <c r="R232" s="149">
        <f t="shared" ca="1" si="59"/>
        <v>8978.56</v>
      </c>
      <c r="S232" s="149">
        <f t="shared" ca="1" si="59"/>
        <v>8978.56</v>
      </c>
      <c r="T232" s="149">
        <f t="shared" ca="1" si="59"/>
        <v>8978.56</v>
      </c>
      <c r="V232" s="157">
        <f t="shared" ca="1" si="60"/>
        <v>0</v>
      </c>
      <c r="W232" s="158">
        <f t="shared" ca="1" si="60"/>
        <v>0</v>
      </c>
      <c r="X232" s="155" t="str">
        <f t="shared" ca="1" si="60"/>
        <v>Real</v>
      </c>
      <c r="Y232" s="155">
        <f t="shared" ca="1" si="61"/>
        <v>0</v>
      </c>
      <c r="Z232" s="155" t="str">
        <f t="shared" ca="1" si="62"/>
        <v>Não</v>
      </c>
      <c r="AA232" s="156">
        <f t="shared" ca="1" si="62"/>
        <v>0</v>
      </c>
      <c r="AB232" s="156">
        <f t="shared" ca="1" si="54"/>
        <v>0</v>
      </c>
      <c r="AC232" s="63" t="s">
        <v>58</v>
      </c>
    </row>
    <row r="233" spans="2:29">
      <c r="B233" s="146">
        <v>247</v>
      </c>
      <c r="C233" s="206" t="s">
        <v>59</v>
      </c>
      <c r="D233" s="149" t="s">
        <v>65</v>
      </c>
      <c r="E233" s="149"/>
      <c r="F233" s="149"/>
      <c r="G233" s="201" t="str">
        <f t="shared" ca="1" si="53"/>
        <v>OSCN</v>
      </c>
      <c r="H233" s="149"/>
      <c r="I233" s="147" t="s">
        <v>66</v>
      </c>
      <c r="J233" s="147" t="s">
        <v>67</v>
      </c>
      <c r="K233" s="147" t="s">
        <v>14</v>
      </c>
      <c r="L233" s="280" t="str">
        <f t="shared" ref="L233:T242" ca="1" si="63">INDEX(INDIRECT($I233&amp;"!$1:$1048576"),MATCH($B233,INDIRECT($I233&amp;"!$A:$A"),),MATCH(L$2,INDIRECT($I233&amp;"!$1:$1"),))</f>
        <v>FORTVALE INFRA ESTRUTURA E LOCACOES</v>
      </c>
      <c r="M233" s="283" t="str">
        <f t="shared" ca="1" si="63"/>
        <v>04.055.523/0001-96</v>
      </c>
      <c r="N233" s="285" t="str">
        <f t="shared" ca="1" si="63"/>
        <v>81 30885277</v>
      </c>
      <c r="O233" s="216" t="str">
        <f t="shared" ca="1" si="63"/>
        <v>portban@portban.com.br</v>
      </c>
      <c r="P233" s="276" t="str">
        <f t="shared" ca="1" si="63"/>
        <v>Av Miguel Frias e Vasconcelos 1205 1o andar Jaguare 5345000 São Paulo São Paulo BRASIL</v>
      </c>
      <c r="Q233" s="149" t="str">
        <f t="shared" ca="1" si="63"/>
        <v>Real</v>
      </c>
      <c r="R233" s="149">
        <f t="shared" ca="1" si="63"/>
        <v>8183.6738674614699</v>
      </c>
      <c r="S233" s="149">
        <f t="shared" ca="1" si="63"/>
        <v>8272.3511560694806</v>
      </c>
      <c r="T233" s="149">
        <f t="shared" ca="1" si="63"/>
        <v>8272.3511560694806</v>
      </c>
      <c r="V233" s="157" t="str">
        <f t="shared" ca="1" si="60"/>
        <v>SIM</v>
      </c>
      <c r="W233" s="158">
        <f t="shared" ca="1" si="60"/>
        <v>3</v>
      </c>
      <c r="X233" s="155" t="str">
        <f t="shared" ca="1" si="60"/>
        <v>Real</v>
      </c>
      <c r="Y233" s="155">
        <f t="shared" ca="1" si="61"/>
        <v>4973.33</v>
      </c>
      <c r="Z233" s="155" t="str">
        <f t="shared" ca="1" si="62"/>
        <v>NÃO</v>
      </c>
      <c r="AA233" s="156">
        <f t="shared" ca="1" si="62"/>
        <v>0</v>
      </c>
      <c r="AB233" s="156">
        <f t="shared" ca="1" si="54"/>
        <v>0</v>
      </c>
    </row>
    <row r="234" spans="2:29">
      <c r="B234" s="146">
        <v>643</v>
      </c>
      <c r="C234" s="206" t="s">
        <v>59</v>
      </c>
      <c r="D234" s="149" t="s">
        <v>65</v>
      </c>
      <c r="E234" s="149"/>
      <c r="F234" s="149"/>
      <c r="G234" s="201" t="str">
        <f t="shared" ca="1" si="53"/>
        <v>OSCN</v>
      </c>
      <c r="H234" s="149"/>
      <c r="I234" s="147" t="s">
        <v>66</v>
      </c>
      <c r="J234" s="147" t="s">
        <v>67</v>
      </c>
      <c r="K234" s="147" t="s">
        <v>14</v>
      </c>
      <c r="L234" s="280" t="str">
        <f t="shared" ca="1" si="63"/>
        <v>VALORIZACAO EMPRESA DE CA</v>
      </c>
      <c r="M234" s="283">
        <f t="shared" ca="1" si="63"/>
        <v>1316790000181</v>
      </c>
      <c r="N234" s="285" t="str">
        <f t="shared" ca="1" si="63"/>
        <v>não encontrado</v>
      </c>
      <c r="O234" s="216" t="str">
        <f t="shared" ca="1" si="63"/>
        <v>wppc@valorcafe.com.br; loa@valorcafe.com.br</v>
      </c>
      <c r="P234" s="276" t="str">
        <f t="shared" ca="1" si="63"/>
        <v>Rua Da Quitanda 191 5o andar Centro 20091000 Rio de Janeiro Rio de Janeiro RJ BRASIL</v>
      </c>
      <c r="Q234" s="149" t="str">
        <f t="shared" ca="1" si="63"/>
        <v>Real</v>
      </c>
      <c r="R234" s="149">
        <f t="shared" ca="1" si="63"/>
        <v>7890.7069227055699</v>
      </c>
      <c r="S234" s="149">
        <f t="shared" ca="1" si="63"/>
        <v>7976.2096573499903</v>
      </c>
      <c r="T234" s="149">
        <f t="shared" ca="1" si="63"/>
        <v>7976.2096573499903</v>
      </c>
      <c r="V234" s="157" t="str">
        <f t="shared" ca="1" si="60"/>
        <v>SIM</v>
      </c>
      <c r="W234" s="158">
        <f t="shared" ca="1" si="60"/>
        <v>3</v>
      </c>
      <c r="X234" s="155" t="str">
        <f t="shared" ca="1" si="60"/>
        <v>Real</v>
      </c>
      <c r="Y234" s="155">
        <f t="shared" ca="1" si="61"/>
        <v>4795.29</v>
      </c>
      <c r="Z234" s="155" t="str">
        <f t="shared" ca="1" si="62"/>
        <v>Não</v>
      </c>
      <c r="AA234" s="156">
        <f t="shared" ca="1" si="62"/>
        <v>0</v>
      </c>
      <c r="AB234" s="156">
        <f t="shared" ca="1" si="54"/>
        <v>0</v>
      </c>
    </row>
    <row r="235" spans="2:29" ht="30">
      <c r="B235" s="146">
        <v>677</v>
      </c>
      <c r="C235" s="206" t="s">
        <v>59</v>
      </c>
      <c r="D235" s="149" t="s">
        <v>65</v>
      </c>
      <c r="E235" s="149"/>
      <c r="F235" s="149"/>
      <c r="G235" s="201" t="str">
        <f t="shared" ca="1" si="53"/>
        <v>OSBR</v>
      </c>
      <c r="H235" s="149"/>
      <c r="I235" s="147" t="s">
        <v>66</v>
      </c>
      <c r="J235" s="147" t="s">
        <v>67</v>
      </c>
      <c r="K235" s="147" t="s">
        <v>14</v>
      </c>
      <c r="L235" s="280" t="str">
        <f t="shared" ca="1" si="63"/>
        <v>YSSY TECNOLOGIA SA</v>
      </c>
      <c r="M235" s="283">
        <f t="shared" ca="1" si="63"/>
        <v>71738132000163</v>
      </c>
      <c r="N235" s="285" t="str">
        <f t="shared" ca="1" si="63"/>
        <v>11 71933196</v>
      </c>
      <c r="O235" s="216" t="str">
        <f t="shared" ca="1" si="63"/>
        <v>tributario@yssy.com.br</v>
      </c>
      <c r="P235" s="276" t="str">
        <f t="shared" ca="1" si="63"/>
        <v>Al Rio Negro 500 21o andar Conj 2110 Alphaville Industrial 06454-000 Barueri Sao Paulo SP BRASIL</v>
      </c>
      <c r="Q235" s="149" t="str">
        <f t="shared" ca="1" si="63"/>
        <v>Real</v>
      </c>
      <c r="R235" s="149">
        <f t="shared" ca="1" si="63"/>
        <v>7469.5870000000004</v>
      </c>
      <c r="S235" s="149">
        <f t="shared" ca="1" si="63"/>
        <v>7550.52704472197</v>
      </c>
      <c r="T235" s="149">
        <f t="shared" ca="1" si="63"/>
        <v>7550.52704472197</v>
      </c>
      <c r="V235" s="157" t="str">
        <f t="shared" ca="1" si="60"/>
        <v>SIM</v>
      </c>
      <c r="W235" s="158">
        <f t="shared" ca="1" si="60"/>
        <v>3</v>
      </c>
      <c r="X235" s="155" t="str">
        <f t="shared" ca="1" si="60"/>
        <v>Real</v>
      </c>
      <c r="Y235" s="155">
        <f t="shared" ca="1" si="61"/>
        <v>4539.37</v>
      </c>
      <c r="Z235" s="155" t="str">
        <f t="shared" ca="1" si="62"/>
        <v>Não</v>
      </c>
      <c r="AA235" s="156">
        <f t="shared" ca="1" si="62"/>
        <v>0</v>
      </c>
      <c r="AB235" s="156">
        <f t="shared" ca="1" si="54"/>
        <v>0</v>
      </c>
    </row>
    <row r="236" spans="2:29">
      <c r="B236" s="146">
        <v>73</v>
      </c>
      <c r="C236" s="206" t="s">
        <v>59</v>
      </c>
      <c r="D236" s="149" t="s">
        <v>65</v>
      </c>
      <c r="E236" s="149"/>
      <c r="F236" s="149"/>
      <c r="G236" s="201" t="str">
        <f t="shared" ca="1" si="53"/>
        <v>OSCN</v>
      </c>
      <c r="H236" s="149"/>
      <c r="I236" s="147" t="s">
        <v>66</v>
      </c>
      <c r="J236" s="147" t="s">
        <v>67</v>
      </c>
      <c r="K236" s="147" t="s">
        <v>14</v>
      </c>
      <c r="L236" s="280" t="str">
        <f t="shared" ca="1" si="63"/>
        <v>B P A AGENCIAMENTOS MARITIMOS LTDA</v>
      </c>
      <c r="M236" s="283">
        <f t="shared" ca="1" si="63"/>
        <v>9619213000170</v>
      </c>
      <c r="N236" s="285" t="str">
        <f t="shared" ca="1" si="63"/>
        <v>13 32191216</v>
      </c>
      <c r="O236" s="216" t="str">
        <f t="shared" ca="1" si="63"/>
        <v>brazport.operations@bpasantos.com.br</v>
      </c>
      <c r="P236" s="276" t="str">
        <f t="shared" ca="1" si="63"/>
        <v>Av Ana Costa 471 Sala 705 Gonzaga 11060-003 Santos Sao Paulo BRASIL</v>
      </c>
      <c r="Q236" s="149" t="str">
        <f t="shared" ca="1" si="63"/>
        <v>Real</v>
      </c>
      <c r="R236" s="149">
        <f t="shared" ca="1" si="63"/>
        <v>7333.0593833417997</v>
      </c>
      <c r="S236" s="149">
        <f t="shared" ca="1" si="63"/>
        <v>7412.51951748788</v>
      </c>
      <c r="T236" s="149">
        <f t="shared" ca="1" si="63"/>
        <v>7412.51951748788</v>
      </c>
      <c r="V236" s="157" t="str">
        <f t="shared" ca="1" si="60"/>
        <v>SIM</v>
      </c>
      <c r="W236" s="158">
        <f t="shared" ca="1" si="60"/>
        <v>3</v>
      </c>
      <c r="X236" s="155" t="str">
        <f t="shared" ca="1" si="60"/>
        <v>Real</v>
      </c>
      <c r="Y236" s="155">
        <f t="shared" ca="1" si="61"/>
        <v>4456.3999999999996</v>
      </c>
      <c r="Z236" s="155" t="str">
        <f t="shared" ca="1" si="62"/>
        <v>NÃO</v>
      </c>
      <c r="AA236" s="156">
        <f t="shared" ca="1" si="62"/>
        <v>0</v>
      </c>
      <c r="AB236" s="156">
        <f t="shared" ca="1" si="54"/>
        <v>0</v>
      </c>
    </row>
    <row r="237" spans="2:29">
      <c r="B237" s="146">
        <v>444</v>
      </c>
      <c r="C237" s="206" t="s">
        <v>59</v>
      </c>
      <c r="D237" s="149" t="s">
        <v>65</v>
      </c>
      <c r="E237" s="149"/>
      <c r="F237" s="149"/>
      <c r="G237" s="201" t="str">
        <f t="shared" ca="1" si="53"/>
        <v>OSBR</v>
      </c>
      <c r="H237" s="149"/>
      <c r="I237" s="147" t="s">
        <v>66</v>
      </c>
      <c r="J237" s="147" t="s">
        <v>67</v>
      </c>
      <c r="K237" s="147" t="s">
        <v>14</v>
      </c>
      <c r="L237" s="280" t="str">
        <f t="shared" ca="1" si="63"/>
        <v>NAVITA TECNOLOGIA LTDA</v>
      </c>
      <c r="M237" s="283">
        <f t="shared" ca="1" si="63"/>
        <v>5499882000367</v>
      </c>
      <c r="N237" s="285" t="str">
        <f t="shared" ca="1" si="63"/>
        <v>21 21037465</v>
      </c>
      <c r="O237" s="216" t="str">
        <f t="shared" ca="1" si="63"/>
        <v>daniel.mattar@navita.com.br</v>
      </c>
      <c r="P237" s="276" t="str">
        <f t="shared" ca="1" si="63"/>
        <v>Rua Funchal 411 Conjunto 1 Funchal 4551060 São Paulo Sao Paulo SP BRASIL</v>
      </c>
      <c r="Q237" s="149" t="str">
        <f t="shared" ca="1" si="63"/>
        <v>Real</v>
      </c>
      <c r="R237" s="149">
        <f t="shared" ca="1" si="63"/>
        <v>7271.6149999999998</v>
      </c>
      <c r="S237" s="149">
        <f t="shared" ca="1" si="63"/>
        <v>7350.4103085338002</v>
      </c>
      <c r="T237" s="149">
        <f t="shared" ca="1" si="63"/>
        <v>7350.4103085338002</v>
      </c>
      <c r="V237" s="157" t="str">
        <f t="shared" ca="1" si="60"/>
        <v>SIM</v>
      </c>
      <c r="W237" s="158">
        <f t="shared" ca="1" si="60"/>
        <v>3</v>
      </c>
      <c r="X237" s="155" t="str">
        <f t="shared" ca="1" si="60"/>
        <v>Real</v>
      </c>
      <c r="Y237" s="155">
        <f t="shared" ca="1" si="61"/>
        <v>4419.0600000000004</v>
      </c>
      <c r="Z237" s="155" t="str">
        <f t="shared" ca="1" si="62"/>
        <v>Não</v>
      </c>
      <c r="AA237" s="156">
        <f t="shared" ca="1" si="62"/>
        <v>0</v>
      </c>
      <c r="AB237" s="156">
        <f t="shared" ca="1" si="54"/>
        <v>0</v>
      </c>
    </row>
    <row r="238" spans="2:29">
      <c r="B238" s="146">
        <v>374</v>
      </c>
      <c r="C238" s="206" t="s">
        <v>59</v>
      </c>
      <c r="D238" s="149" t="s">
        <v>65</v>
      </c>
      <c r="E238" s="149"/>
      <c r="F238" s="149"/>
      <c r="G238" s="201" t="str">
        <f t="shared" ca="1" si="53"/>
        <v>OSCN</v>
      </c>
      <c r="H238" s="149"/>
      <c r="I238" s="147" t="s">
        <v>66</v>
      </c>
      <c r="J238" s="147" t="s">
        <v>67</v>
      </c>
      <c r="K238" s="147" t="s">
        <v>14</v>
      </c>
      <c r="L238" s="280" t="str">
        <f t="shared" ca="1" si="63"/>
        <v>LS TELECOMUNICACAO COMERCIO E SERVI</v>
      </c>
      <c r="M238" s="283">
        <f t="shared" ca="1" si="63"/>
        <v>11028660000105</v>
      </c>
      <c r="N238" s="285" t="str">
        <f t="shared" ca="1" si="63"/>
        <v>22 98416380</v>
      </c>
      <c r="O238" s="216" t="str">
        <f t="shared" ca="1" si="63"/>
        <v>lucianohora1@hotmail.com</v>
      </c>
      <c r="P238" s="276" t="str">
        <f t="shared" ca="1" si="63"/>
        <v>Rua Barreiros 314 Ramos 21031753 Rio de Janeiro Rio de Janeiro BRASIL</v>
      </c>
      <c r="Q238" s="149" t="str">
        <f t="shared" ca="1" si="63"/>
        <v>Real</v>
      </c>
      <c r="R238" s="149">
        <f t="shared" ca="1" si="63"/>
        <v>7240.2525102558002</v>
      </c>
      <c r="S238" s="149">
        <f t="shared" ca="1" si="63"/>
        <v>7318.7070004817097</v>
      </c>
      <c r="T238" s="149">
        <f t="shared" ca="1" si="63"/>
        <v>7318.7070004817097</v>
      </c>
      <c r="V238" s="157" t="str">
        <f t="shared" ca="1" si="60"/>
        <v>SIM</v>
      </c>
      <c r="W238" s="158">
        <f t="shared" ca="1" si="60"/>
        <v>3</v>
      </c>
      <c r="X238" s="155" t="str">
        <f t="shared" ca="1" si="60"/>
        <v>Real</v>
      </c>
      <c r="Y238" s="155">
        <f t="shared" ca="1" si="61"/>
        <v>4400</v>
      </c>
      <c r="Z238" s="155" t="str">
        <f t="shared" ca="1" si="62"/>
        <v>Não</v>
      </c>
      <c r="AA238" s="156">
        <f t="shared" ca="1" si="62"/>
        <v>0</v>
      </c>
      <c r="AB238" s="156">
        <f t="shared" ca="1" si="54"/>
        <v>0</v>
      </c>
    </row>
    <row r="239" spans="2:29" ht="30">
      <c r="B239" s="146">
        <v>536</v>
      </c>
      <c r="C239" s="206" t="s">
        <v>59</v>
      </c>
      <c r="D239" s="149" t="s">
        <v>65</v>
      </c>
      <c r="E239" s="149"/>
      <c r="F239" s="149"/>
      <c r="G239" s="201" t="str">
        <f t="shared" ca="1" si="53"/>
        <v>OSCN</v>
      </c>
      <c r="H239" s="149"/>
      <c r="I239" s="147" t="s">
        <v>66</v>
      </c>
      <c r="J239" s="147" t="s">
        <v>67</v>
      </c>
      <c r="K239" s="147" t="s">
        <v>14</v>
      </c>
      <c r="L239" s="280" t="str">
        <f t="shared" ca="1" si="63"/>
        <v>RONALDO PRODUTOS VETERINARIOS LTDA.</v>
      </c>
      <c r="M239" s="283">
        <f t="shared" ca="1" si="63"/>
        <v>13526377000120</v>
      </c>
      <c r="N239" s="285" t="str">
        <f t="shared" ca="1" si="63"/>
        <v>22 27331271</v>
      </c>
      <c r="O239" s="216" t="str">
        <f t="shared" ca="1" si="63"/>
        <v>ronaldosuperrural@gmail.com</v>
      </c>
      <c r="P239" s="276" t="str">
        <f t="shared" ca="1" si="63"/>
        <v>Rua Emanuel e Tati Producoes Artisticas 100 204 Botafogo 22270000 Rio de Janeiro Rio de Janeiro RJ BRASIL</v>
      </c>
      <c r="Q239" s="149" t="str">
        <f t="shared" ca="1" si="63"/>
        <v>Real</v>
      </c>
      <c r="R239" s="149">
        <f t="shared" ca="1" si="63"/>
        <v>6582.0477365961797</v>
      </c>
      <c r="S239" s="149">
        <f t="shared" ca="1" si="63"/>
        <v>6653.3700004379198</v>
      </c>
      <c r="T239" s="149">
        <f t="shared" ca="1" si="63"/>
        <v>6653.3700004379198</v>
      </c>
      <c r="V239" s="157" t="str">
        <f t="shared" ca="1" si="60"/>
        <v>SIM</v>
      </c>
      <c r="W239" s="158">
        <f t="shared" ca="1" si="60"/>
        <v>3</v>
      </c>
      <c r="X239" s="155" t="str">
        <f t="shared" ca="1" si="60"/>
        <v>Real</v>
      </c>
      <c r="Y239" s="155">
        <f t="shared" ca="1" si="61"/>
        <v>4000</v>
      </c>
      <c r="Z239" s="155" t="str">
        <f t="shared" ca="1" si="62"/>
        <v>Não</v>
      </c>
      <c r="AA239" s="156">
        <f t="shared" ca="1" si="62"/>
        <v>0</v>
      </c>
      <c r="AB239" s="156">
        <f t="shared" ca="1" si="54"/>
        <v>0</v>
      </c>
    </row>
    <row r="240" spans="2:29" ht="30">
      <c r="B240" s="146">
        <v>95</v>
      </c>
      <c r="C240" s="206" t="s">
        <v>59</v>
      </c>
      <c r="D240" s="149" t="s">
        <v>65</v>
      </c>
      <c r="E240" s="149"/>
      <c r="F240" s="149"/>
      <c r="G240" s="201" t="str">
        <f t="shared" ca="1" si="53"/>
        <v>OSCN</v>
      </c>
      <c r="H240" s="149"/>
      <c r="I240" s="147" t="s">
        <v>66</v>
      </c>
      <c r="J240" s="147" t="s">
        <v>67</v>
      </c>
      <c r="K240" s="147" t="s">
        <v>14</v>
      </c>
      <c r="L240" s="280" t="str">
        <f t="shared" ca="1" si="63"/>
        <v>BM E P PROPRIEDADE INTELECTUAL LTDA</v>
      </c>
      <c r="M240" s="283">
        <f t="shared" ca="1" si="63"/>
        <v>10443525000155</v>
      </c>
      <c r="N240" s="285" t="str">
        <f t="shared" ca="1" si="63"/>
        <v>21 38245800</v>
      </c>
      <c r="O240" s="216" t="str">
        <f t="shared" ca="1" si="63"/>
        <v>fiscal@bmalaw.com.br</v>
      </c>
      <c r="P240" s="276" t="str">
        <f t="shared" ca="1" si="63"/>
        <v>Av Deputado Alair Ferreira 461 Loja A Goitacazes 28110000 Rio de Janeiro Campos dos Goytacazes BRASIL</v>
      </c>
      <c r="Q240" s="149" t="str">
        <f t="shared" ca="1" si="63"/>
        <v>Real</v>
      </c>
      <c r="R240" s="149">
        <f t="shared" ca="1" si="63"/>
        <v>6179.4238765485898</v>
      </c>
      <c r="S240" s="149">
        <f t="shared" ca="1" si="63"/>
        <v>6246.3833575111303</v>
      </c>
      <c r="T240" s="149">
        <f t="shared" ca="1" si="63"/>
        <v>6246.3833575111303</v>
      </c>
      <c r="V240" s="157" t="str">
        <f t="shared" ca="1" si="60"/>
        <v>SIM</v>
      </c>
      <c r="W240" s="158">
        <f t="shared" ca="1" si="60"/>
        <v>3</v>
      </c>
      <c r="X240" s="155" t="str">
        <f t="shared" ca="1" si="60"/>
        <v>Real</v>
      </c>
      <c r="Y240" s="155">
        <f t="shared" ca="1" si="61"/>
        <v>3755.32</v>
      </c>
      <c r="Z240" s="155" t="str">
        <f t="shared" ca="1" si="62"/>
        <v>Não</v>
      </c>
      <c r="AA240" s="156">
        <f t="shared" ca="1" si="62"/>
        <v>0</v>
      </c>
      <c r="AB240" s="156">
        <f t="shared" ca="1" si="54"/>
        <v>0</v>
      </c>
    </row>
    <row r="241" spans="1:29" ht="30">
      <c r="B241" s="146">
        <v>360</v>
      </c>
      <c r="C241" s="206" t="s">
        <v>59</v>
      </c>
      <c r="D241" s="149" t="s">
        <v>65</v>
      </c>
      <c r="E241" s="149" t="s">
        <v>74</v>
      </c>
      <c r="F241" s="149"/>
      <c r="G241" s="201" t="str">
        <f t="shared" ca="1" si="53"/>
        <v>OSCN</v>
      </c>
      <c r="H241" s="149"/>
      <c r="I241" s="147" t="s">
        <v>66</v>
      </c>
      <c r="J241" s="147" t="s">
        <v>67</v>
      </c>
      <c r="K241" s="147" t="s">
        <v>14</v>
      </c>
      <c r="L241" s="280" t="str">
        <f t="shared" ca="1" si="63"/>
        <v>LEONARDO DA SILVA MALHEIROS BERENGE</v>
      </c>
      <c r="M241" s="283">
        <f t="shared" ca="1" si="63"/>
        <v>17328463000180</v>
      </c>
      <c r="N241" s="285" t="str">
        <f t="shared" ca="1" si="63"/>
        <v>22 27000000</v>
      </c>
      <c r="O241" s="216" t="str">
        <f t="shared" ca="1" si="63"/>
        <v>agenciaberenger@gmail.com</v>
      </c>
      <c r="P241" s="276" t="str">
        <f t="shared" ca="1" si="63"/>
        <v>Rua Monsenhor Manoel Gomes 60 A São Cristovao 20931670 Rio de Janeiro Rio de Janeiro BRASIL</v>
      </c>
      <c r="Q241" s="149" t="str">
        <f t="shared" ca="1" si="63"/>
        <v>Real</v>
      </c>
      <c r="R241" s="149">
        <f t="shared" ca="1" si="63"/>
        <v>6170.6697530589199</v>
      </c>
      <c r="S241" s="149">
        <f t="shared" ca="1" si="63"/>
        <v>6237.5343754105497</v>
      </c>
      <c r="T241" s="149">
        <f t="shared" ca="1" si="63"/>
        <v>6237.5343754105497</v>
      </c>
      <c r="V241" s="157" t="str">
        <f t="shared" ca="1" si="60"/>
        <v>SIM</v>
      </c>
      <c r="W241" s="158">
        <f t="shared" ca="1" si="60"/>
        <v>3</v>
      </c>
      <c r="X241" s="155" t="str">
        <f t="shared" ca="1" si="60"/>
        <v>Real</v>
      </c>
      <c r="Y241" s="155">
        <f t="shared" ca="1" si="61"/>
        <v>3750</v>
      </c>
      <c r="Z241" s="155" t="str">
        <f t="shared" ca="1" si="62"/>
        <v>Sim</v>
      </c>
      <c r="AA241" s="156" t="str">
        <f t="shared" ca="1" si="62"/>
        <v>Pagamento mensalmente</v>
      </c>
      <c r="AB241" s="156" t="str">
        <f t="shared" ca="1" si="54"/>
        <v>Saldo só RJ</v>
      </c>
    </row>
    <row r="242" spans="1:29">
      <c r="B242" s="146">
        <v>456</v>
      </c>
      <c r="C242" s="206" t="s">
        <v>59</v>
      </c>
      <c r="D242" s="149" t="s">
        <v>65</v>
      </c>
      <c r="E242" s="149"/>
      <c r="F242" s="149" t="s">
        <v>20</v>
      </c>
      <c r="G242" s="201" t="str">
        <f t="shared" ca="1" si="53"/>
        <v>OSCN</v>
      </c>
      <c r="H242" s="149"/>
      <c r="I242" s="147" t="s">
        <v>66</v>
      </c>
      <c r="J242" s="147" t="s">
        <v>67</v>
      </c>
      <c r="K242" s="147" t="s">
        <v>14</v>
      </c>
      <c r="L242" s="280" t="str">
        <f t="shared" ca="1" si="63"/>
        <v>NTS1 TELECOMUNICACOES LTDA</v>
      </c>
      <c r="M242" s="283">
        <f t="shared" ca="1" si="63"/>
        <v>10729353000180</v>
      </c>
      <c r="N242" s="285" t="str">
        <f t="shared" ca="1" si="63"/>
        <v>22 27354127</v>
      </c>
      <c r="O242" s="216" t="str">
        <f t="shared" ca="1" si="63"/>
        <v>não encontrado</v>
      </c>
      <c r="P242" s="276" t="str">
        <f t="shared" ca="1" si="63"/>
        <v>Rod BR 356 KM 86 Primeiro Distrito 28180000 Rio de Janeiro Cardoso Moreira RJ BRASIL</v>
      </c>
      <c r="Q242" s="149" t="str">
        <f t="shared" ca="1" si="63"/>
        <v>Real</v>
      </c>
      <c r="R242" s="149">
        <f t="shared" ca="1" si="63"/>
        <v>5923.8429629365601</v>
      </c>
      <c r="S242" s="149">
        <f t="shared" ca="1" si="63"/>
        <v>5988.0330003941299</v>
      </c>
      <c r="T242" s="149">
        <f t="shared" ca="1" si="63"/>
        <v>5988.0330003941299</v>
      </c>
      <c r="V242" s="157" t="str">
        <f t="shared" ca="1" si="60"/>
        <v>SIM</v>
      </c>
      <c r="W242" s="158">
        <f t="shared" ca="1" si="60"/>
        <v>3</v>
      </c>
      <c r="X242" s="155" t="str">
        <f t="shared" ca="1" si="60"/>
        <v>Real</v>
      </c>
      <c r="Y242" s="155">
        <f t="shared" ca="1" si="61"/>
        <v>3600</v>
      </c>
      <c r="Z242" s="155" t="str">
        <f t="shared" ca="1" si="62"/>
        <v>Não</v>
      </c>
      <c r="AA242" s="156">
        <f t="shared" ca="1" si="62"/>
        <v>0</v>
      </c>
      <c r="AB242" s="156">
        <f t="shared" ca="1" si="54"/>
        <v>0</v>
      </c>
      <c r="AC242" s="63" t="s">
        <v>58</v>
      </c>
    </row>
    <row r="243" spans="1:29">
      <c r="B243" s="146">
        <v>558</v>
      </c>
      <c r="C243" s="206" t="s">
        <v>59</v>
      </c>
      <c r="D243" s="149" t="s">
        <v>65</v>
      </c>
      <c r="E243" s="149"/>
      <c r="F243" s="149"/>
      <c r="G243" s="201" t="str">
        <f t="shared" ca="1" si="53"/>
        <v>OSBR</v>
      </c>
      <c r="H243" s="149"/>
      <c r="I243" s="147" t="s">
        <v>66</v>
      </c>
      <c r="J243" s="147" t="s">
        <v>67</v>
      </c>
      <c r="K243" s="147" t="s">
        <v>14</v>
      </c>
      <c r="L243" s="280" t="str">
        <f t="shared" ref="L243:T252" ca="1" si="64">INDEX(INDIRECT($I243&amp;"!$1:$1048576"),MATCH($B243,INDIRECT($I243&amp;"!$A:$A"),),MATCH(L$2,INDIRECT($I243&amp;"!$1:$1"),))</f>
        <v>SERASA SA</v>
      </c>
      <c r="M243" s="283">
        <f t="shared" ca="1" si="64"/>
        <v>62173620000260</v>
      </c>
      <c r="N243" s="285" t="str">
        <f t="shared" ca="1" si="64"/>
        <v>11 28479051</v>
      </c>
      <c r="O243" s="216" t="str">
        <f t="shared" ca="1" si="64"/>
        <v>atende.serasa@br.experian.com</v>
      </c>
      <c r="P243" s="276" t="str">
        <f t="shared" ca="1" si="64"/>
        <v>Rua Lauro Muller Botafogo 22290160 Rio de Janeiro Rio de Janeiro RJ BRASIL</v>
      </c>
      <c r="Q243" s="149" t="str">
        <f t="shared" ca="1" si="64"/>
        <v>Real</v>
      </c>
      <c r="R243" s="149">
        <f t="shared" ca="1" si="64"/>
        <v>5774.4629999999997</v>
      </c>
      <c r="S243" s="149">
        <f t="shared" ca="1" si="64"/>
        <v>5837.0347682341899</v>
      </c>
      <c r="T243" s="149">
        <f t="shared" ca="1" si="64"/>
        <v>5837.0347682341899</v>
      </c>
      <c r="V243" s="157" t="str">
        <f t="shared" ca="1" si="60"/>
        <v>SIM</v>
      </c>
      <c r="W243" s="158">
        <f t="shared" ca="1" si="60"/>
        <v>3</v>
      </c>
      <c r="X243" s="155" t="str">
        <f t="shared" ca="1" si="60"/>
        <v>Real</v>
      </c>
      <c r="Y243" s="155">
        <f t="shared" ca="1" si="61"/>
        <v>3509.22</v>
      </c>
      <c r="Z243" s="155" t="str">
        <f t="shared" ca="1" si="62"/>
        <v>Não</v>
      </c>
      <c r="AA243" s="156">
        <f t="shared" ca="1" si="62"/>
        <v>0</v>
      </c>
      <c r="AB243" s="156">
        <f t="shared" ca="1" si="54"/>
        <v>0</v>
      </c>
    </row>
    <row r="244" spans="1:29">
      <c r="B244" s="146">
        <v>574</v>
      </c>
      <c r="C244" s="206" t="s">
        <v>59</v>
      </c>
      <c r="D244" s="149" t="s">
        <v>69</v>
      </c>
      <c r="E244" s="149"/>
      <c r="F244" s="149"/>
      <c r="G244" s="201" t="str">
        <f t="shared" ca="1" si="53"/>
        <v>OSCN</v>
      </c>
      <c r="H244" s="149"/>
      <c r="I244" s="147" t="s">
        <v>66</v>
      </c>
      <c r="J244" s="147" t="s">
        <v>67</v>
      </c>
      <c r="K244" s="147" t="s">
        <v>14</v>
      </c>
      <c r="L244" s="280" t="str">
        <f t="shared" ca="1" si="64"/>
        <v>SKY BRASIL SERVICOS LTDA</v>
      </c>
      <c r="M244" s="283" t="str">
        <f t="shared" ca="1" si="64"/>
        <v>72.820.822/0001-20</v>
      </c>
      <c r="N244" s="285" t="str">
        <f t="shared" ca="1" si="64"/>
        <v>11 2123-0192</v>
      </c>
      <c r="O244" s="216" t="str">
        <f t="shared" ca="1" si="64"/>
        <v>skyoperacoestributariascenu@sky.com.br</v>
      </c>
      <c r="P244" s="276" t="str">
        <f t="shared" ca="1" si="64"/>
        <v>Av Das Nações Unidas S/N Brooklin Novo 04578-910 São Paulo São Paulo SP BRASIL</v>
      </c>
      <c r="Q244" s="149" t="str">
        <f t="shared" ca="1" si="64"/>
        <v>Real</v>
      </c>
      <c r="R244" s="149">
        <f t="shared" ca="1" si="64"/>
        <v>5606.63</v>
      </c>
      <c r="S244" s="149">
        <f t="shared" ca="1" si="64"/>
        <v>5606.63</v>
      </c>
      <c r="T244" s="149">
        <f t="shared" ca="1" si="64"/>
        <v>5606.63</v>
      </c>
      <c r="V244" s="157">
        <f t="shared" ca="1" si="60"/>
        <v>0</v>
      </c>
      <c r="W244" s="158">
        <f t="shared" ca="1" si="60"/>
        <v>0</v>
      </c>
      <c r="X244" s="155" t="str">
        <f t="shared" ca="1" si="60"/>
        <v>Real</v>
      </c>
      <c r="Y244" s="155">
        <f t="shared" ca="1" si="61"/>
        <v>0</v>
      </c>
      <c r="Z244" s="155" t="str">
        <f t="shared" ca="1" si="62"/>
        <v>Não</v>
      </c>
      <c r="AA244" s="156">
        <f t="shared" ca="1" si="62"/>
        <v>0</v>
      </c>
      <c r="AB244" s="156">
        <f t="shared" ca="1" si="54"/>
        <v>0</v>
      </c>
    </row>
    <row r="245" spans="1:29">
      <c r="B245" s="146">
        <v>32</v>
      </c>
      <c r="C245" s="206" t="s">
        <v>59</v>
      </c>
      <c r="D245" s="149" t="s">
        <v>65</v>
      </c>
      <c r="E245" s="149"/>
      <c r="F245" s="149"/>
      <c r="G245" s="201" t="str">
        <f t="shared" ca="1" si="53"/>
        <v>OSBR</v>
      </c>
      <c r="H245" s="149"/>
      <c r="I245" s="147" t="s">
        <v>66</v>
      </c>
      <c r="J245" s="147" t="s">
        <v>67</v>
      </c>
      <c r="K245" s="147" t="s">
        <v>14</v>
      </c>
      <c r="L245" s="280" t="str">
        <f t="shared" ca="1" si="64"/>
        <v>AFFERO PARTICIPACOES SA</v>
      </c>
      <c r="M245" s="283">
        <f t="shared" ca="1" si="64"/>
        <v>11472921000173</v>
      </c>
      <c r="N245" s="285" t="str">
        <f t="shared" ca="1" si="64"/>
        <v>21 22861133</v>
      </c>
      <c r="O245" s="216" t="str">
        <f t="shared" ca="1" si="64"/>
        <v>paulo.kleinberger@affero.com.br</v>
      </c>
      <c r="P245" s="276" t="str">
        <f t="shared" ca="1" si="64"/>
        <v>Rua Bambina S/N Botafogo 22251-050 Rio de Janeiro Rio de Janeiro BRASIL</v>
      </c>
      <c r="Q245" s="149" t="str">
        <f t="shared" ca="1" si="64"/>
        <v>Real</v>
      </c>
      <c r="R245" s="149">
        <f t="shared" ca="1" si="64"/>
        <v>5392.34</v>
      </c>
      <c r="S245" s="149">
        <f t="shared" ca="1" si="64"/>
        <v>5450.77337285876</v>
      </c>
      <c r="T245" s="149">
        <f t="shared" ca="1" si="64"/>
        <v>5450.77337285876</v>
      </c>
      <c r="V245" s="157" t="str">
        <f t="shared" ref="V245:X264" ca="1" si="65">INDEX(INDIRECT($I245&amp;"!$1:$1048576"),MATCH($B245,INDIRECT($I245&amp;"!$A:$A"),),MATCH(V$2,INDIRECT($I245&amp;"!$1:$1"),))</f>
        <v>SIM</v>
      </c>
      <c r="W245" s="158">
        <f t="shared" ca="1" si="65"/>
        <v>3</v>
      </c>
      <c r="X245" s="155" t="str">
        <f t="shared" ca="1" si="65"/>
        <v>Real</v>
      </c>
      <c r="Y245" s="155">
        <f t="shared" ca="1" si="61"/>
        <v>3277</v>
      </c>
      <c r="Z245" s="155" t="str">
        <f t="shared" ref="Z245:AA264" ca="1" si="66">INDEX(INDIRECT($I245&amp;"!$1:$1048576"),MATCH($B245,INDIRECT($I245&amp;"!$A:$A"),),MATCH(Z$2,INDIRECT($I245&amp;"!$1:$1"),))</f>
        <v>Não</v>
      </c>
      <c r="AA245" s="156">
        <f t="shared" ca="1" si="66"/>
        <v>0</v>
      </c>
      <c r="AB245" s="156">
        <f t="shared" ca="1" si="54"/>
        <v>0</v>
      </c>
    </row>
    <row r="246" spans="1:29">
      <c r="A246" s="290"/>
      <c r="B246" s="146">
        <v>657</v>
      </c>
      <c r="C246" s="206" t="s">
        <v>59</v>
      </c>
      <c r="D246" s="149" t="s">
        <v>65</v>
      </c>
      <c r="E246" s="149"/>
      <c r="F246" s="149"/>
      <c r="G246" s="201" t="str">
        <f t="shared" ca="1" si="53"/>
        <v>OSBR</v>
      </c>
      <c r="H246" s="149"/>
      <c r="I246" s="147" t="s">
        <v>66</v>
      </c>
      <c r="J246" s="147" t="s">
        <v>67</v>
      </c>
      <c r="K246" s="147" t="s">
        <v>14</v>
      </c>
      <c r="L246" s="280" t="str">
        <f t="shared" ca="1" si="64"/>
        <v>W3 INFORMATICA LTDA</v>
      </c>
      <c r="M246" s="283">
        <f t="shared" ca="1" si="64"/>
        <v>1064789000107</v>
      </c>
      <c r="N246" s="285" t="str">
        <f t="shared" ca="1" si="64"/>
        <v>31 32898800</v>
      </c>
      <c r="O246" s="216" t="str">
        <f t="shared" ca="1" si="64"/>
        <v>financeiro@w3net.com.br</v>
      </c>
      <c r="P246" s="276" t="str">
        <f t="shared" ca="1" si="64"/>
        <v>Av Contorno 4023 8o andar São Lucas 30110-021 Belo Horizonte Belo Horizonte MG BRASIL</v>
      </c>
      <c r="Q246" s="149" t="str">
        <f t="shared" ca="1" si="64"/>
        <v>Real</v>
      </c>
      <c r="R246" s="149">
        <f t="shared" ca="1" si="64"/>
        <v>5144.4620000000004</v>
      </c>
      <c r="S246" s="149">
        <f t="shared" ca="1" si="64"/>
        <v>5200.2074586422696</v>
      </c>
      <c r="T246" s="149">
        <f t="shared" ca="1" si="64"/>
        <v>5200.2074586422696</v>
      </c>
      <c r="V246" s="157" t="str">
        <f t="shared" ca="1" si="65"/>
        <v>SIM</v>
      </c>
      <c r="W246" s="158">
        <f t="shared" ca="1" si="65"/>
        <v>3</v>
      </c>
      <c r="X246" s="155" t="str">
        <f t="shared" ca="1" si="65"/>
        <v>Real</v>
      </c>
      <c r="Y246" s="155">
        <f t="shared" ca="1" si="61"/>
        <v>3126.36</v>
      </c>
      <c r="Z246" s="155" t="str">
        <f t="shared" ca="1" si="66"/>
        <v>Não</v>
      </c>
      <c r="AA246" s="156">
        <f t="shared" ca="1" si="66"/>
        <v>0</v>
      </c>
      <c r="AB246" s="156">
        <f t="shared" ca="1" si="54"/>
        <v>0</v>
      </c>
    </row>
    <row r="247" spans="1:29">
      <c r="B247" s="146">
        <v>128</v>
      </c>
      <c r="C247" s="206" t="s">
        <v>59</v>
      </c>
      <c r="D247" s="149" t="s">
        <v>65</v>
      </c>
      <c r="E247" s="149"/>
      <c r="F247" s="149"/>
      <c r="G247" s="201" t="str">
        <f t="shared" ca="1" si="53"/>
        <v>OSCN</v>
      </c>
      <c r="H247" s="149"/>
      <c r="I247" s="147" t="s">
        <v>66</v>
      </c>
      <c r="J247" s="147" t="s">
        <v>78</v>
      </c>
      <c r="K247" s="147" t="s">
        <v>15</v>
      </c>
      <c r="L247" s="280" t="str">
        <f t="shared" ca="1" si="64"/>
        <v>CLAUDIO MARDEGAN TREINAMENTOS EIREL</v>
      </c>
      <c r="M247" s="283">
        <f t="shared" ca="1" si="64"/>
        <v>15398517000158</v>
      </c>
      <c r="N247" s="285" t="str">
        <f t="shared" ca="1" si="64"/>
        <v>11 36850315</v>
      </c>
      <c r="O247" s="216" t="str">
        <f t="shared" ca="1" si="64"/>
        <v>expediente@gvcontabil.com.br</v>
      </c>
      <c r="P247" s="276" t="str">
        <f t="shared" ca="1" si="64"/>
        <v>Av Beira Mar 262 Centro 20021060 Rio de Janeiro Rio de Janeiro BRASIL</v>
      </c>
      <c r="Q247" s="149" t="str">
        <f t="shared" ca="1" si="64"/>
        <v>Real</v>
      </c>
      <c r="R247" s="149">
        <f t="shared" ca="1" si="64"/>
        <v>4943.52922816727</v>
      </c>
      <c r="S247" s="149">
        <f t="shared" ca="1" si="64"/>
        <v>4997.0967059538998</v>
      </c>
      <c r="T247" s="149">
        <f t="shared" ca="1" si="64"/>
        <v>4997.0967059538998</v>
      </c>
      <c r="V247" s="157" t="str">
        <f t="shared" ca="1" si="65"/>
        <v>SIM</v>
      </c>
      <c r="W247" s="158">
        <f t="shared" ca="1" si="65"/>
        <v>3</v>
      </c>
      <c r="X247" s="155" t="str">
        <f t="shared" ca="1" si="65"/>
        <v>Real</v>
      </c>
      <c r="Y247" s="155">
        <f t="shared" ca="1" si="61"/>
        <v>3004.25</v>
      </c>
      <c r="Z247" s="155" t="str">
        <f t="shared" ca="1" si="66"/>
        <v>Não</v>
      </c>
      <c r="AA247" s="156">
        <f t="shared" ca="1" si="66"/>
        <v>0</v>
      </c>
      <c r="AB247" s="156">
        <f t="shared" ca="1" si="54"/>
        <v>0</v>
      </c>
    </row>
    <row r="248" spans="1:29">
      <c r="B248" s="146">
        <v>668</v>
      </c>
      <c r="C248" s="206" t="s">
        <v>59</v>
      </c>
      <c r="D248" s="149" t="s">
        <v>65</v>
      </c>
      <c r="E248" s="149"/>
      <c r="F248" s="149"/>
      <c r="G248" s="201" t="str">
        <f t="shared" ca="1" si="53"/>
        <v>OSCN</v>
      </c>
      <c r="H248" s="149"/>
      <c r="I248" s="147" t="s">
        <v>66</v>
      </c>
      <c r="J248" s="147" t="s">
        <v>67</v>
      </c>
      <c r="K248" s="147" t="s">
        <v>14</v>
      </c>
      <c r="L248" s="280" t="str">
        <f t="shared" ca="1" si="64"/>
        <v>WILSON SONS AGENCIA MARITIMA LTDA</v>
      </c>
      <c r="M248" s="283">
        <f t="shared" ca="1" si="64"/>
        <v>423733001372</v>
      </c>
      <c r="N248" s="285" t="str">
        <f t="shared" ca="1" si="64"/>
        <v>21 35044222</v>
      </c>
      <c r="O248" s="216" t="str">
        <f t="shared" ca="1" si="64"/>
        <v>nfe.entrada@wilsonsons.com.b</v>
      </c>
      <c r="P248" s="276" t="str">
        <f t="shared" ca="1" si="64"/>
        <v>Al Santos 787 Escritorio 92 Cerqueira Cesar 1419001 São Paulo São Paulo SP BRASIL</v>
      </c>
      <c r="Q248" s="149" t="str">
        <f t="shared" ca="1" si="64"/>
        <v>Real</v>
      </c>
      <c r="R248" s="149">
        <f t="shared" ca="1" si="64"/>
        <v>4929.29554993688</v>
      </c>
      <c r="S248" s="149">
        <f t="shared" ca="1" si="64"/>
        <v>4982.7087933279599</v>
      </c>
      <c r="T248" s="149">
        <f t="shared" ca="1" si="64"/>
        <v>4982.7087933279599</v>
      </c>
      <c r="V248" s="157" t="str">
        <f t="shared" ca="1" si="65"/>
        <v>SIM</v>
      </c>
      <c r="W248" s="158">
        <f t="shared" ca="1" si="65"/>
        <v>3</v>
      </c>
      <c r="X248" s="155" t="str">
        <f t="shared" ca="1" si="65"/>
        <v>Real</v>
      </c>
      <c r="Y248" s="155">
        <f t="shared" ca="1" si="61"/>
        <v>2995.6</v>
      </c>
      <c r="Z248" s="155" t="str">
        <f t="shared" ca="1" si="66"/>
        <v>Não</v>
      </c>
      <c r="AA248" s="156">
        <f t="shared" ca="1" si="66"/>
        <v>0</v>
      </c>
      <c r="AB248" s="156">
        <f t="shared" ca="1" si="54"/>
        <v>0</v>
      </c>
    </row>
    <row r="249" spans="1:29">
      <c r="B249" s="146">
        <v>257</v>
      </c>
      <c r="C249" s="206" t="s">
        <v>59</v>
      </c>
      <c r="D249" s="149" t="s">
        <v>65</v>
      </c>
      <c r="E249" s="149"/>
      <c r="F249" s="149" t="s">
        <v>20</v>
      </c>
      <c r="G249" s="201" t="str">
        <f t="shared" ca="1" si="53"/>
        <v>OSCN</v>
      </c>
      <c r="H249" s="149"/>
      <c r="I249" s="147" t="s">
        <v>66</v>
      </c>
      <c r="J249" s="147" t="s">
        <v>67</v>
      </c>
      <c r="K249" s="147" t="s">
        <v>14</v>
      </c>
      <c r="L249" s="280" t="str">
        <f t="shared" ca="1" si="64"/>
        <v>G3 COMERCIAL NITERÓI LTDA</v>
      </c>
      <c r="M249" s="283" t="str">
        <f t="shared" ca="1" si="64"/>
        <v>73.285.892/0001-98</v>
      </c>
      <c r="N249" s="285" t="str">
        <f t="shared" ca="1" si="64"/>
        <v>21 3719-8443</v>
      </c>
      <c r="O249" s="216" t="str">
        <f t="shared" ca="1" si="64"/>
        <v>não encontrado</v>
      </c>
      <c r="P249" s="276" t="str">
        <f t="shared" ca="1" si="64"/>
        <v>Rua Maestro Jose Botelho 32 Vital Brazil 24230-410 Rio de Janeiro Niteroi RJ BRASIL</v>
      </c>
      <c r="Q249" s="149" t="str">
        <f t="shared" ca="1" si="64"/>
        <v>Real</v>
      </c>
      <c r="R249" s="149">
        <f t="shared" ca="1" si="64"/>
        <v>4607.4334156172799</v>
      </c>
      <c r="S249" s="149">
        <f t="shared" ca="1" si="64"/>
        <v>4657.3590003065001</v>
      </c>
      <c r="T249" s="149">
        <f t="shared" ca="1" si="64"/>
        <v>4657.3590003065001</v>
      </c>
      <c r="V249" s="157" t="str">
        <f t="shared" ca="1" si="65"/>
        <v>SIM</v>
      </c>
      <c r="W249" s="158">
        <f t="shared" ca="1" si="65"/>
        <v>3</v>
      </c>
      <c r="X249" s="155" t="str">
        <f t="shared" ca="1" si="65"/>
        <v>Real</v>
      </c>
      <c r="Y249" s="155">
        <f t="shared" ca="1" si="61"/>
        <v>2800</v>
      </c>
      <c r="Z249" s="155" t="str">
        <f t="shared" ca="1" si="66"/>
        <v>Não</v>
      </c>
      <c r="AA249" s="156">
        <f t="shared" ca="1" si="66"/>
        <v>0</v>
      </c>
      <c r="AB249" s="156">
        <f t="shared" ca="1" si="54"/>
        <v>0</v>
      </c>
      <c r="AC249" s="63" t="s">
        <v>58</v>
      </c>
    </row>
    <row r="250" spans="1:29">
      <c r="B250" s="146">
        <v>411</v>
      </c>
      <c r="C250" s="206" t="s">
        <v>59</v>
      </c>
      <c r="D250" s="149" t="s">
        <v>69</v>
      </c>
      <c r="E250" s="149"/>
      <c r="F250" s="149"/>
      <c r="G250" s="201" t="str">
        <f t="shared" ca="1" si="53"/>
        <v>OSCN</v>
      </c>
      <c r="H250" s="149"/>
      <c r="I250" s="147" t="s">
        <v>66</v>
      </c>
      <c r="J250" s="147" t="s">
        <v>76</v>
      </c>
      <c r="K250" s="147" t="s">
        <v>15</v>
      </c>
      <c r="L250" s="280" t="str">
        <f t="shared" ca="1" si="64"/>
        <v>MERCURIO PARTNERS LTDA EPP</v>
      </c>
      <c r="M250" s="283">
        <f t="shared" ca="1" si="64"/>
        <v>28287882000137</v>
      </c>
      <c r="N250" s="285" t="str">
        <f t="shared" ca="1" si="64"/>
        <v>21 6974-1441</v>
      </c>
      <c r="O250" s="216" t="str">
        <f t="shared" ca="1" si="64"/>
        <v>brunoneubarth2004@yahoo.com.br</v>
      </c>
      <c r="P250" s="276" t="str">
        <f t="shared" ca="1" si="64"/>
        <v>Rua Visconde de Piraja 572 Sala 701 Ipanema 22410-002 Rio de Janeiro Rio de Janeiro RJ BRASIL</v>
      </c>
      <c r="Q250" s="149" t="str">
        <f t="shared" ca="1" si="64"/>
        <v>Real</v>
      </c>
      <c r="R250" s="149">
        <f t="shared" ca="1" si="64"/>
        <v>4145.54</v>
      </c>
      <c r="S250" s="149">
        <f t="shared" ca="1" si="64"/>
        <v>4145.54</v>
      </c>
      <c r="T250" s="149">
        <f t="shared" ca="1" si="64"/>
        <v>4145.54</v>
      </c>
      <c r="V250" s="157">
        <f t="shared" ca="1" si="65"/>
        <v>0</v>
      </c>
      <c r="W250" s="158">
        <f t="shared" ca="1" si="65"/>
        <v>0</v>
      </c>
      <c r="X250" s="155" t="str">
        <f t="shared" ca="1" si="65"/>
        <v>Real</v>
      </c>
      <c r="Y250" s="155">
        <f t="shared" ca="1" si="61"/>
        <v>0</v>
      </c>
      <c r="Z250" s="155" t="str">
        <f t="shared" ca="1" si="66"/>
        <v>Não</v>
      </c>
      <c r="AA250" s="156">
        <f t="shared" ca="1" si="66"/>
        <v>0</v>
      </c>
      <c r="AB250" s="156">
        <f t="shared" ca="1" si="54"/>
        <v>0</v>
      </c>
    </row>
    <row r="251" spans="1:29">
      <c r="B251" s="146">
        <v>656</v>
      </c>
      <c r="C251" s="206" t="s">
        <v>59</v>
      </c>
      <c r="D251" s="149" t="s">
        <v>69</v>
      </c>
      <c r="E251" s="149" t="s">
        <v>74</v>
      </c>
      <c r="F251" s="149"/>
      <c r="G251" s="201" t="str">
        <f t="shared" ca="1" si="53"/>
        <v>OSCN</v>
      </c>
      <c r="H251" s="149"/>
      <c r="I251" s="147" t="s">
        <v>66</v>
      </c>
      <c r="J251" s="147" t="s">
        <v>67</v>
      </c>
      <c r="K251" s="147" t="s">
        <v>14</v>
      </c>
      <c r="L251" s="280" t="str">
        <f t="shared" ca="1" si="64"/>
        <v>VIVO SA</v>
      </c>
      <c r="M251" s="283" t="str">
        <f t="shared" ca="1" si="64"/>
        <v>02.449.992/0181-01</v>
      </c>
      <c r="N251" s="285" t="str">
        <f t="shared" ca="1" si="64"/>
        <v>11 5105-2280</v>
      </c>
      <c r="O251" s="216" t="str">
        <f t="shared" ca="1" si="64"/>
        <v>bianca.ieker@vivo.com.br</v>
      </c>
      <c r="P251" s="276" t="str">
        <f t="shared" ca="1" si="64"/>
        <v>Av Ayrton Senna S/N Barra da Tijuca 22775-003 Rio de Janeiro Rio de Janeiro RJ BRASIL</v>
      </c>
      <c r="Q251" s="149" t="str">
        <f t="shared" ca="1" si="64"/>
        <v>Real</v>
      </c>
      <c r="R251" s="149">
        <f t="shared" ca="1" si="64"/>
        <v>4055.33</v>
      </c>
      <c r="S251" s="149">
        <f t="shared" ca="1" si="64"/>
        <v>4055.33</v>
      </c>
      <c r="T251" s="149">
        <f t="shared" ca="1" si="64"/>
        <v>4055.33</v>
      </c>
      <c r="V251" s="157">
        <f t="shared" ca="1" si="65"/>
        <v>0</v>
      </c>
      <c r="W251" s="158">
        <f t="shared" ca="1" si="65"/>
        <v>0</v>
      </c>
      <c r="X251" s="155" t="str">
        <f t="shared" ca="1" si="65"/>
        <v>Real</v>
      </c>
      <c r="Y251" s="155">
        <f t="shared" ca="1" si="61"/>
        <v>0</v>
      </c>
      <c r="Z251" s="155" t="str">
        <f t="shared" ca="1" si="66"/>
        <v>Sim</v>
      </c>
      <c r="AA251" s="156" t="str">
        <f t="shared" ca="1" si="66"/>
        <v>Pagamento mensalmente</v>
      </c>
      <c r="AB251" s="156" t="str">
        <f t="shared" ca="1" si="54"/>
        <v>Saldo só RJ</v>
      </c>
    </row>
    <row r="252" spans="1:29" ht="30">
      <c r="B252" s="146">
        <v>331</v>
      </c>
      <c r="C252" s="206" t="s">
        <v>59</v>
      </c>
      <c r="D252" s="149" t="s">
        <v>69</v>
      </c>
      <c r="E252" s="149"/>
      <c r="F252" s="149"/>
      <c r="G252" s="201" t="str">
        <f t="shared" ca="1" si="53"/>
        <v>OSCN</v>
      </c>
      <c r="H252" s="149"/>
      <c r="I252" s="147" t="s">
        <v>66</v>
      </c>
      <c r="J252" s="147" t="s">
        <v>75</v>
      </c>
      <c r="K252" s="147" t="s">
        <v>15</v>
      </c>
      <c r="L252" s="280" t="str">
        <f t="shared" ca="1" si="64"/>
        <v>JOSE ANTONIO R DE ABREU - ME</v>
      </c>
      <c r="M252" s="283">
        <f t="shared" ca="1" si="64"/>
        <v>1588824000197</v>
      </c>
      <c r="N252" s="285" t="str">
        <f t="shared" ca="1" si="64"/>
        <v>22 98509020</v>
      </c>
      <c r="O252" s="216" t="str">
        <f t="shared" ca="1" si="64"/>
        <v>abreurodolfo0@gmail.com</v>
      </c>
      <c r="P252" s="276" t="str">
        <f t="shared" ca="1" si="64"/>
        <v>Aer Br 458 Area Interna do Aeroporto Distrito Industrial 35179000 Minas Gerais Santana do Paraiso BRASIL</v>
      </c>
      <c r="Q252" s="149" t="str">
        <f t="shared" ca="1" si="64"/>
        <v>Real</v>
      </c>
      <c r="R252" s="149">
        <f t="shared" ca="1" si="64"/>
        <v>3825.81524689653</v>
      </c>
      <c r="S252" s="149">
        <f t="shared" ca="1" si="64"/>
        <v>3867.2713127545398</v>
      </c>
      <c r="T252" s="149">
        <f t="shared" ca="1" si="64"/>
        <v>3867.2713127545398</v>
      </c>
      <c r="V252" s="157" t="str">
        <f t="shared" ca="1" si="65"/>
        <v>SIM</v>
      </c>
      <c r="W252" s="158">
        <f t="shared" ca="1" si="65"/>
        <v>3</v>
      </c>
      <c r="X252" s="155" t="str">
        <f t="shared" ca="1" si="65"/>
        <v>Real</v>
      </c>
      <c r="Y252" s="155">
        <f t="shared" ca="1" si="61"/>
        <v>2325</v>
      </c>
      <c r="Z252" s="155" t="str">
        <f t="shared" ca="1" si="66"/>
        <v>Não</v>
      </c>
      <c r="AA252" s="156">
        <f t="shared" ca="1" si="66"/>
        <v>0</v>
      </c>
      <c r="AB252" s="156">
        <f t="shared" ca="1" si="54"/>
        <v>0</v>
      </c>
    </row>
    <row r="253" spans="1:29">
      <c r="B253" s="146">
        <v>329</v>
      </c>
      <c r="C253" s="206" t="s">
        <v>59</v>
      </c>
      <c r="D253" s="149" t="s">
        <v>69</v>
      </c>
      <c r="E253" s="149"/>
      <c r="F253" s="149" t="s">
        <v>23</v>
      </c>
      <c r="G253" s="201" t="str">
        <f t="shared" ca="1" si="53"/>
        <v>OSCN</v>
      </c>
      <c r="H253" s="149"/>
      <c r="I253" s="147" t="s">
        <v>66</v>
      </c>
      <c r="J253" s="147" t="s">
        <v>67</v>
      </c>
      <c r="K253" s="147" t="s">
        <v>14</v>
      </c>
      <c r="L253" s="280" t="str">
        <f t="shared" ref="L253:T262" ca="1" si="67">INDEX(INDIRECT($I253&amp;"!$1:$1048576"),MATCH($B253,INDIRECT($I253&amp;"!$A:$A"),),MATCH(L$2,INDIRECT($I253&amp;"!$1:$1"),))</f>
        <v>JOHN RICHARD LOCACAO DE M</v>
      </c>
      <c r="M253" s="283" t="str">
        <f t="shared" ca="1" si="67"/>
        <v>estrangeira</v>
      </c>
      <c r="N253" s="285" t="str">
        <f t="shared" ca="1" si="67"/>
        <v>não encontrado</v>
      </c>
      <c r="O253" s="216" t="str">
        <f t="shared" ca="1" si="67"/>
        <v>não encontrado</v>
      </c>
      <c r="P253" s="276" t="str">
        <f t="shared" ca="1" si="67"/>
        <v>Rua Slon, 66, 04774-040,SP</v>
      </c>
      <c r="Q253" s="149" t="str">
        <f t="shared" ca="1" si="67"/>
        <v>Real</v>
      </c>
      <c r="R253" s="149">
        <f t="shared" ca="1" si="67"/>
        <v>3767.79</v>
      </c>
      <c r="S253" s="149">
        <f t="shared" ca="1" si="67"/>
        <v>3767.79</v>
      </c>
      <c r="T253" s="149">
        <f t="shared" ca="1" si="67"/>
        <v>3767.79</v>
      </c>
      <c r="V253" s="157">
        <f t="shared" ca="1" si="65"/>
        <v>0</v>
      </c>
      <c r="W253" s="158">
        <f t="shared" ca="1" si="65"/>
        <v>0</v>
      </c>
      <c r="X253" s="155" t="str">
        <f t="shared" ca="1" si="65"/>
        <v>Real</v>
      </c>
      <c r="Y253" s="155">
        <f t="shared" ca="1" si="61"/>
        <v>0</v>
      </c>
      <c r="Z253" s="155" t="str">
        <f t="shared" ca="1" si="66"/>
        <v>Não</v>
      </c>
      <c r="AA253" s="156">
        <f t="shared" ca="1" si="66"/>
        <v>0</v>
      </c>
      <c r="AB253" s="156">
        <f t="shared" ca="1" si="54"/>
        <v>0</v>
      </c>
      <c r="AC253" s="63" t="s">
        <v>58</v>
      </c>
    </row>
    <row r="254" spans="1:29">
      <c r="B254" s="146">
        <v>267</v>
      </c>
      <c r="C254" s="206" t="s">
        <v>59</v>
      </c>
      <c r="D254" s="149" t="s">
        <v>65</v>
      </c>
      <c r="E254" s="149"/>
      <c r="F254" s="149"/>
      <c r="G254" s="201" t="str">
        <f t="shared" ca="1" si="53"/>
        <v>OSBR</v>
      </c>
      <c r="H254" s="149"/>
      <c r="I254" s="147" t="s">
        <v>66</v>
      </c>
      <c r="J254" s="147" t="s">
        <v>67</v>
      </c>
      <c r="K254" s="147" t="s">
        <v>14</v>
      </c>
      <c r="L254" s="280" t="str">
        <f t="shared" ca="1" si="67"/>
        <v>GLOBANT BRASIL CONSULTORIA LTDA</v>
      </c>
      <c r="M254" s="283">
        <f t="shared" ca="1" si="67"/>
        <v>5164674000145</v>
      </c>
      <c r="N254" s="285" t="str">
        <f t="shared" ca="1" si="67"/>
        <v>11 30427714</v>
      </c>
      <c r="O254" s="216" t="str">
        <f t="shared" ca="1" si="67"/>
        <v>carlos.morais@globant.com</v>
      </c>
      <c r="P254" s="276" t="str">
        <f t="shared" ca="1" si="67"/>
        <v>Av Das Nações Unidas 14401 Conj 51 Vila Gertrudes 4794000 São Paulo São Paulo BRASIL</v>
      </c>
      <c r="Q254" s="149" t="str">
        <f t="shared" ca="1" si="67"/>
        <v>Real</v>
      </c>
      <c r="R254" s="149">
        <f t="shared" ca="1" si="67"/>
        <v>3696.05</v>
      </c>
      <c r="S254" s="149">
        <f t="shared" ca="1" si="67"/>
        <v>3736.1001231959099</v>
      </c>
      <c r="T254" s="149">
        <f t="shared" ca="1" si="67"/>
        <v>3736.1001231959099</v>
      </c>
      <c r="V254" s="157" t="str">
        <f t="shared" ca="1" si="65"/>
        <v>SIM</v>
      </c>
      <c r="W254" s="158">
        <f t="shared" ca="1" si="65"/>
        <v>3</v>
      </c>
      <c r="X254" s="155" t="str">
        <f t="shared" ca="1" si="65"/>
        <v>Real</v>
      </c>
      <c r="Y254" s="155">
        <f t="shared" ca="1" si="61"/>
        <v>2246.14</v>
      </c>
      <c r="Z254" s="155" t="str">
        <f t="shared" ca="1" si="66"/>
        <v>Não</v>
      </c>
      <c r="AA254" s="156">
        <f t="shared" ca="1" si="66"/>
        <v>0</v>
      </c>
      <c r="AB254" s="156">
        <f t="shared" ca="1" si="54"/>
        <v>0</v>
      </c>
    </row>
    <row r="255" spans="1:29">
      <c r="B255" s="146">
        <v>80</v>
      </c>
      <c r="C255" s="206" t="s">
        <v>59</v>
      </c>
      <c r="D255" s="149" t="s">
        <v>69</v>
      </c>
      <c r="E255" s="149"/>
      <c r="F255" s="149"/>
      <c r="G255" s="201" t="str">
        <f t="shared" ca="1" si="53"/>
        <v>OSBR</v>
      </c>
      <c r="H255" s="149"/>
      <c r="I255" s="147" t="s">
        <v>66</v>
      </c>
      <c r="J255" s="147" t="s">
        <v>67</v>
      </c>
      <c r="K255" s="147" t="s">
        <v>14</v>
      </c>
      <c r="L255" s="280" t="str">
        <f t="shared" ca="1" si="67"/>
        <v>BANCO ORIGINAL S/A</v>
      </c>
      <c r="M255" s="283">
        <f t="shared" ca="1" si="67"/>
        <v>92894922000108</v>
      </c>
      <c r="N255" s="285" t="str">
        <f t="shared" ca="1" si="67"/>
        <v>11 40040800</v>
      </c>
      <c r="O255" s="216" t="str">
        <f t="shared" ca="1" si="67"/>
        <v>atendimento@original.com.br</v>
      </c>
      <c r="P255" s="276" t="str">
        <f t="shared" ca="1" si="67"/>
        <v>Rua Porto União 295 Brooklin Paulista 4568020 São Paulo São Paulo BRASIL</v>
      </c>
      <c r="Q255" s="149" t="str">
        <f t="shared" ca="1" si="67"/>
        <v>Real</v>
      </c>
      <c r="R255" s="149">
        <f t="shared" ca="1" si="67"/>
        <v>3704.82</v>
      </c>
      <c r="S255" s="149">
        <f t="shared" ca="1" si="67"/>
        <v>3704.82</v>
      </c>
      <c r="T255" s="149">
        <f t="shared" ca="1" si="67"/>
        <v>3704.82</v>
      </c>
      <c r="V255" s="157">
        <f t="shared" ca="1" si="65"/>
        <v>0</v>
      </c>
      <c r="W255" s="158">
        <f t="shared" ca="1" si="65"/>
        <v>0</v>
      </c>
      <c r="X255" s="155" t="str">
        <f t="shared" ca="1" si="65"/>
        <v>Real</v>
      </c>
      <c r="Y255" s="155">
        <f t="shared" ca="1" si="61"/>
        <v>0</v>
      </c>
      <c r="Z255" s="155" t="str">
        <f t="shared" ca="1" si="66"/>
        <v>Não</v>
      </c>
      <c r="AA255" s="156">
        <f t="shared" ca="1" si="66"/>
        <v>0</v>
      </c>
      <c r="AB255" s="156">
        <f t="shared" ca="1" si="54"/>
        <v>0</v>
      </c>
    </row>
    <row r="256" spans="1:29">
      <c r="B256" s="146">
        <v>679</v>
      </c>
      <c r="C256" s="206" t="s">
        <v>59</v>
      </c>
      <c r="D256" s="149" t="s">
        <v>65</v>
      </c>
      <c r="E256" s="149"/>
      <c r="F256" s="149" t="s">
        <v>20</v>
      </c>
      <c r="G256" s="201" t="str">
        <f t="shared" ca="1" si="53"/>
        <v>OSCN</v>
      </c>
      <c r="H256" s="149"/>
      <c r="I256" s="147" t="s">
        <v>66</v>
      </c>
      <c r="J256" s="147" t="s">
        <v>67</v>
      </c>
      <c r="K256" s="147" t="s">
        <v>14</v>
      </c>
      <c r="L256" s="280" t="str">
        <f t="shared" ca="1" si="67"/>
        <v>ZEN PRODUCOES SERIGRAFICAS LTDA</v>
      </c>
      <c r="M256" s="283">
        <f t="shared" ca="1" si="67"/>
        <v>36051639000143</v>
      </c>
      <c r="N256" s="285" t="str">
        <f t="shared" ca="1" si="67"/>
        <v>21 26713512</v>
      </c>
      <c r="O256" s="216" t="str">
        <f t="shared" ca="1" si="67"/>
        <v>não encontrado</v>
      </c>
      <c r="P256" s="276" t="str">
        <f t="shared" ca="1" si="67"/>
        <v>Av Dom Helder Camara 2260 Maria da Graça 21050452 Rio de Janeiro Rio de Janeiro RJ BRASIL</v>
      </c>
      <c r="Q256" s="149" t="str">
        <f t="shared" ca="1" si="67"/>
        <v>Real</v>
      </c>
      <c r="R256" s="149">
        <f t="shared" ca="1" si="67"/>
        <v>3507.0631301325202</v>
      </c>
      <c r="S256" s="149">
        <f t="shared" ca="1" si="67"/>
        <v>3545.0652370583298</v>
      </c>
      <c r="T256" s="149">
        <f t="shared" ca="1" si="67"/>
        <v>3545.0652370583298</v>
      </c>
      <c r="V256" s="157" t="str">
        <f t="shared" ca="1" si="65"/>
        <v>SIM</v>
      </c>
      <c r="W256" s="158">
        <f t="shared" ca="1" si="65"/>
        <v>3</v>
      </c>
      <c r="X256" s="155" t="str">
        <f t="shared" ca="1" si="65"/>
        <v>Real</v>
      </c>
      <c r="Y256" s="155">
        <f t="shared" ca="1" si="61"/>
        <v>2131.29</v>
      </c>
      <c r="Z256" s="155" t="str">
        <f t="shared" ca="1" si="66"/>
        <v>Não</v>
      </c>
      <c r="AA256" s="156">
        <f t="shared" ca="1" si="66"/>
        <v>0</v>
      </c>
      <c r="AB256" s="156">
        <f t="shared" ca="1" si="54"/>
        <v>0</v>
      </c>
      <c r="AC256" s="63" t="s">
        <v>58</v>
      </c>
    </row>
    <row r="257" spans="2:29">
      <c r="B257" s="146">
        <v>642</v>
      </c>
      <c r="C257" s="206" t="s">
        <v>59</v>
      </c>
      <c r="D257" s="149" t="s">
        <v>65</v>
      </c>
      <c r="E257" s="149"/>
      <c r="F257" s="149" t="s">
        <v>20</v>
      </c>
      <c r="G257" s="201" t="str">
        <f t="shared" ca="1" si="53"/>
        <v>OSBR</v>
      </c>
      <c r="H257" s="149"/>
      <c r="I257" s="147" t="s">
        <v>66</v>
      </c>
      <c r="J257" s="147" t="s">
        <v>67</v>
      </c>
      <c r="K257" s="147" t="s">
        <v>14</v>
      </c>
      <c r="L257" s="280" t="str">
        <f t="shared" ca="1" si="67"/>
        <v>VALORIZACAO EMPRESA DE CA</v>
      </c>
      <c r="M257" s="283">
        <f t="shared" ca="1" si="67"/>
        <v>1316790000181</v>
      </c>
      <c r="N257" s="285" t="str">
        <f t="shared" ca="1" si="67"/>
        <v>não encontrado</v>
      </c>
      <c r="O257" s="216" t="str">
        <f t="shared" ca="1" si="67"/>
        <v>não encontrado</v>
      </c>
      <c r="P257" s="276" t="str">
        <f t="shared" ca="1" si="67"/>
        <v>Rua Da Quitanda 191 5o andar Centro 20091000 Rio de Janeiro Rio de Janeiro RJ BRASIL</v>
      </c>
      <c r="Q257" s="149" t="str">
        <f t="shared" ca="1" si="67"/>
        <v>Real</v>
      </c>
      <c r="R257" s="149">
        <f t="shared" ca="1" si="67"/>
        <v>3499.97</v>
      </c>
      <c r="S257" s="149">
        <f t="shared" ca="1" si="67"/>
        <v>3537.89623088286</v>
      </c>
      <c r="T257" s="149">
        <f t="shared" ca="1" si="67"/>
        <v>3537.89623088286</v>
      </c>
      <c r="V257" s="157" t="str">
        <f t="shared" ca="1" si="65"/>
        <v>SIM</v>
      </c>
      <c r="W257" s="158">
        <f t="shared" ca="1" si="65"/>
        <v>3</v>
      </c>
      <c r="X257" s="155" t="str">
        <f t="shared" ca="1" si="65"/>
        <v>Real</v>
      </c>
      <c r="Y257" s="155">
        <f t="shared" ref="Y257:Y288" ca="1" si="68">INDEX(INDIRECT($I257&amp;"!$1:$1048576"),MATCH($B257,INDIRECT($I257&amp;"!$A:$A"),),MATCH(Y$2,INDIRECT($I257&amp;"!$1:$1"),))</f>
        <v>2126.98</v>
      </c>
      <c r="Z257" s="155" t="str">
        <f t="shared" ca="1" si="66"/>
        <v>Não</v>
      </c>
      <c r="AA257" s="156">
        <f t="shared" ca="1" si="66"/>
        <v>0</v>
      </c>
      <c r="AB257" s="156">
        <f t="shared" ca="1" si="54"/>
        <v>0</v>
      </c>
      <c r="AC257" s="63" t="s">
        <v>58</v>
      </c>
    </row>
    <row r="258" spans="2:29">
      <c r="B258" s="146">
        <v>301</v>
      </c>
      <c r="C258" s="206" t="s">
        <v>59</v>
      </c>
      <c r="D258" s="149" t="s">
        <v>65</v>
      </c>
      <c r="E258" s="149"/>
      <c r="F258" s="149"/>
      <c r="G258" s="201" t="str">
        <f t="shared" ca="1" si="53"/>
        <v>OSBR</v>
      </c>
      <c r="H258" s="149"/>
      <c r="I258" s="147" t="s">
        <v>66</v>
      </c>
      <c r="J258" s="147" t="s">
        <v>67</v>
      </c>
      <c r="K258" s="147" t="s">
        <v>14</v>
      </c>
      <c r="L258" s="280" t="str">
        <f t="shared" ca="1" si="67"/>
        <v>INGRESSO.COM LTDA</v>
      </c>
      <c r="M258" s="283">
        <f t="shared" ca="1" si="67"/>
        <v>860640000171</v>
      </c>
      <c r="N258" s="285" t="str">
        <f t="shared" ca="1" si="67"/>
        <v>11 30975223</v>
      </c>
      <c r="O258" s="216" t="str">
        <f t="shared" ca="1" si="67"/>
        <v>l-paralegal@uolinc.com</v>
      </c>
      <c r="P258" s="276" t="str">
        <f t="shared" ca="1" si="67"/>
        <v>Estrada Dos Bandeirantes 1600 Parte Taquara 22775109 Rio de Janeiro Rio de Janeiro BRASIL</v>
      </c>
      <c r="Q258" s="149" t="str">
        <f t="shared" ca="1" si="67"/>
        <v>Real</v>
      </c>
      <c r="R258" s="149">
        <f t="shared" ca="1" si="67"/>
        <v>3291.0237999999999</v>
      </c>
      <c r="S258" s="149">
        <f t="shared" ca="1" si="67"/>
        <v>3326.6850002189599</v>
      </c>
      <c r="T258" s="149">
        <f t="shared" ca="1" si="67"/>
        <v>3326.6850002189599</v>
      </c>
      <c r="V258" s="157" t="str">
        <f t="shared" ca="1" si="65"/>
        <v>SIM</v>
      </c>
      <c r="W258" s="158">
        <f t="shared" ca="1" si="65"/>
        <v>3</v>
      </c>
      <c r="X258" s="155" t="str">
        <f t="shared" ca="1" si="65"/>
        <v>Real</v>
      </c>
      <c r="Y258" s="155">
        <f t="shared" ca="1" si="68"/>
        <v>2000</v>
      </c>
      <c r="Z258" s="155" t="str">
        <f t="shared" ca="1" si="66"/>
        <v>Não</v>
      </c>
      <c r="AA258" s="156">
        <f t="shared" ca="1" si="66"/>
        <v>0</v>
      </c>
      <c r="AB258" s="156">
        <f t="shared" ca="1" si="54"/>
        <v>0</v>
      </c>
    </row>
    <row r="259" spans="2:29">
      <c r="B259" s="146">
        <v>76</v>
      </c>
      <c r="C259" s="206" t="s">
        <v>59</v>
      </c>
      <c r="D259" s="149" t="s">
        <v>69</v>
      </c>
      <c r="E259" s="149" t="s">
        <v>74</v>
      </c>
      <c r="F259" s="149" t="s">
        <v>20</v>
      </c>
      <c r="G259" s="201" t="str">
        <f t="shared" ref="G259:G322" ca="1" si="69">INDEX(INDIRECT($I259&amp;"!$1:$1048576"),MATCH($B259,INDIRECT($I259&amp;"!$A:$A"),),MATCH(G$2,INDIRECT($I259&amp;"!$1:$1"),))</f>
        <v>OSBR</v>
      </c>
      <c r="H259" s="149"/>
      <c r="I259" s="147" t="s">
        <v>66</v>
      </c>
      <c r="J259" s="147" t="s">
        <v>67</v>
      </c>
      <c r="K259" s="147" t="s">
        <v>14</v>
      </c>
      <c r="L259" s="280" t="str">
        <f t="shared" ca="1" si="67"/>
        <v>BANCO BRADESCO SA</v>
      </c>
      <c r="M259" s="283">
        <f t="shared" ca="1" si="67"/>
        <v>60746948000112</v>
      </c>
      <c r="N259" s="285" t="str">
        <f t="shared" ca="1" si="67"/>
        <v>11 36845122</v>
      </c>
      <c r="O259" s="216" t="str">
        <f t="shared" ca="1" si="67"/>
        <v>não encontrado</v>
      </c>
      <c r="P259" s="276" t="str">
        <f t="shared" ca="1" si="67"/>
        <v>Rua Alexandre Dumas 2100 Conj 52 Chacara Santo Antonio 4717913 São Paulo São Paulo BRASIL</v>
      </c>
      <c r="Q259" s="149" t="str">
        <f t="shared" ca="1" si="67"/>
        <v>Real</v>
      </c>
      <c r="R259" s="149">
        <f t="shared" ca="1" si="67"/>
        <v>2848.48</v>
      </c>
      <c r="S259" s="149">
        <f t="shared" ca="1" si="67"/>
        <v>2848.48</v>
      </c>
      <c r="T259" s="149">
        <f t="shared" ca="1" si="67"/>
        <v>2848.48</v>
      </c>
      <c r="V259" s="157">
        <f t="shared" ca="1" si="65"/>
        <v>0</v>
      </c>
      <c r="W259" s="158">
        <f t="shared" ca="1" si="65"/>
        <v>0</v>
      </c>
      <c r="X259" s="155" t="str">
        <f t="shared" ca="1" si="65"/>
        <v>Real</v>
      </c>
      <c r="Y259" s="155">
        <f t="shared" ca="1" si="68"/>
        <v>0</v>
      </c>
      <c r="Z259" s="155" t="str">
        <f t="shared" ca="1" si="66"/>
        <v>Temos conta aberta com eles</v>
      </c>
      <c r="AA259" s="156">
        <f t="shared" ca="1" si="66"/>
        <v>0</v>
      </c>
      <c r="AB259" s="156">
        <f t="shared" ref="AB259:AB322" ca="1" si="70">IFERROR(INDEX(INDIRECT($I259&amp;"!$1:$1048576"),MATCH($B259,INDIRECT($I259&amp;"!$A:$A"),),MATCH(AB$2,INDIRECT($I259&amp;"!$1:$1"),)),"")</f>
        <v>0</v>
      </c>
      <c r="AC259" s="63" t="s">
        <v>58</v>
      </c>
    </row>
    <row r="260" spans="2:29">
      <c r="B260" s="146">
        <v>63</v>
      </c>
      <c r="C260" s="206" t="s">
        <v>59</v>
      </c>
      <c r="D260" s="149" t="s">
        <v>65</v>
      </c>
      <c r="E260" s="149"/>
      <c r="F260" s="149"/>
      <c r="G260" s="201" t="str">
        <f t="shared" ca="1" si="69"/>
        <v>OSCN</v>
      </c>
      <c r="H260" s="149"/>
      <c r="I260" s="147" t="s">
        <v>66</v>
      </c>
      <c r="J260" s="147" t="s">
        <v>67</v>
      </c>
      <c r="K260" s="147" t="s">
        <v>14</v>
      </c>
      <c r="L260" s="280" t="str">
        <f t="shared" ca="1" si="67"/>
        <v>ASSOCIACAO BRASILEIRA DE TECNOLOGIA</v>
      </c>
      <c r="M260" s="283">
        <f t="shared" ca="1" si="67"/>
        <v>55061261000103</v>
      </c>
      <c r="N260" s="285" t="str">
        <f t="shared" ca="1" si="67"/>
        <v>11 36624159</v>
      </c>
      <c r="O260" s="216" t="str">
        <f t="shared" ca="1" si="67"/>
        <v>elaine@sobratema.org.br</v>
      </c>
      <c r="P260" s="276" t="str">
        <f t="shared" ca="1" si="67"/>
        <v>Rua Alegre 311 Barcelona 9550250 São Paulo São Caetano do Sul BRASIL</v>
      </c>
      <c r="Q260" s="149" t="str">
        <f t="shared" ca="1" si="67"/>
        <v>Real</v>
      </c>
      <c r="R260" s="149">
        <f t="shared" ca="1" si="67"/>
        <v>2715.0946913459202</v>
      </c>
      <c r="S260" s="149">
        <f t="shared" ca="1" si="67"/>
        <v>2744.5151251806401</v>
      </c>
      <c r="T260" s="149">
        <f t="shared" ca="1" si="67"/>
        <v>2744.5151251806401</v>
      </c>
      <c r="V260" s="157" t="str">
        <f t="shared" ca="1" si="65"/>
        <v>SIM</v>
      </c>
      <c r="W260" s="158">
        <f t="shared" ca="1" si="65"/>
        <v>3</v>
      </c>
      <c r="X260" s="155" t="str">
        <f t="shared" ca="1" si="65"/>
        <v>Real</v>
      </c>
      <c r="Y260" s="155">
        <f t="shared" ca="1" si="68"/>
        <v>1650</v>
      </c>
      <c r="Z260" s="155" t="str">
        <f t="shared" ca="1" si="66"/>
        <v>Não</v>
      </c>
      <c r="AA260" s="156">
        <f t="shared" ca="1" si="66"/>
        <v>0</v>
      </c>
      <c r="AB260" s="156">
        <f t="shared" ca="1" si="70"/>
        <v>0</v>
      </c>
    </row>
    <row r="261" spans="2:29">
      <c r="B261" s="146">
        <v>355</v>
      </c>
      <c r="C261" s="206" t="s">
        <v>59</v>
      </c>
      <c r="D261" s="149" t="s">
        <v>69</v>
      </c>
      <c r="E261" s="149"/>
      <c r="F261" s="149"/>
      <c r="G261" s="201" t="str">
        <f t="shared" ca="1" si="69"/>
        <v>OSCN</v>
      </c>
      <c r="H261" s="149"/>
      <c r="I261" s="147" t="s">
        <v>66</v>
      </c>
      <c r="J261" s="147" t="s">
        <v>75</v>
      </c>
      <c r="K261" s="147" t="s">
        <v>15</v>
      </c>
      <c r="L261" s="280" t="str">
        <f t="shared" ca="1" si="67"/>
        <v>LASTRA MINERACAO LTDA - ME</v>
      </c>
      <c r="M261" s="283">
        <f t="shared" ca="1" si="67"/>
        <v>4110245000122</v>
      </c>
      <c r="N261" s="285" t="str">
        <f t="shared" ca="1" si="67"/>
        <v>73 35256233</v>
      </c>
      <c r="O261" s="216" t="str">
        <f t="shared" ca="1" si="67"/>
        <v>lastramineracao@hotmail.com</v>
      </c>
      <c r="P261" s="276" t="str">
        <f t="shared" ca="1" si="67"/>
        <v>Rua Nuc Cidade de Deus Vila Yara 6029900 São Paulo Osasco BRASIL</v>
      </c>
      <c r="Q261" s="149" t="str">
        <f t="shared" ca="1" si="67"/>
        <v>Real</v>
      </c>
      <c r="R261" s="149">
        <f t="shared" ca="1" si="67"/>
        <v>2634.4646065726201</v>
      </c>
      <c r="S261" s="149">
        <f t="shared" ca="1" si="67"/>
        <v>2663.01134267528</v>
      </c>
      <c r="T261" s="149">
        <f t="shared" ca="1" si="67"/>
        <v>2663.01134267528</v>
      </c>
      <c r="V261" s="157" t="str">
        <f t="shared" ca="1" si="65"/>
        <v>SIM</v>
      </c>
      <c r="W261" s="158">
        <f t="shared" ca="1" si="65"/>
        <v>3</v>
      </c>
      <c r="X261" s="155" t="str">
        <f t="shared" ca="1" si="65"/>
        <v>Real</v>
      </c>
      <c r="Y261" s="155">
        <f t="shared" ca="1" si="68"/>
        <v>1601</v>
      </c>
      <c r="Z261" s="155" t="str">
        <f t="shared" ca="1" si="66"/>
        <v>Não</v>
      </c>
      <c r="AA261" s="156">
        <f t="shared" ca="1" si="66"/>
        <v>0</v>
      </c>
      <c r="AB261" s="156">
        <f t="shared" ca="1" si="70"/>
        <v>0</v>
      </c>
    </row>
    <row r="262" spans="2:29" ht="30">
      <c r="B262" s="146">
        <v>396</v>
      </c>
      <c r="C262" s="206" t="s">
        <v>59</v>
      </c>
      <c r="D262" s="149" t="s">
        <v>65</v>
      </c>
      <c r="E262" s="149"/>
      <c r="F262" s="149"/>
      <c r="G262" s="201" t="str">
        <f t="shared" ca="1" si="69"/>
        <v>OSCN</v>
      </c>
      <c r="H262" s="149"/>
      <c r="I262" s="147" t="s">
        <v>66</v>
      </c>
      <c r="J262" s="147" t="s">
        <v>67</v>
      </c>
      <c r="K262" s="147" t="s">
        <v>14</v>
      </c>
      <c r="L262" s="280" t="str">
        <f t="shared" ca="1" si="67"/>
        <v>MATHEUS MACHADO TEIXEIRA</v>
      </c>
      <c r="M262" s="283" t="str">
        <f t="shared" ca="1" si="67"/>
        <v>115.820.547-38</v>
      </c>
      <c r="N262" s="285" t="str">
        <f t="shared" ca="1" si="67"/>
        <v>21 8053-1144</v>
      </c>
      <c r="O262" s="216" t="str">
        <f t="shared" ca="1" si="67"/>
        <v>matheusteixeira@falconi.com</v>
      </c>
      <c r="P262" s="276" t="str">
        <f t="shared" ca="1" si="67"/>
        <v>Rua Odilon Martins de Andrade 500 Apto 204 Recreio dos Bandeirantes 22790-230 Rio de Janeiro Rio de Janeiro RJ BRASIL</v>
      </c>
      <c r="Q262" s="149" t="str">
        <f t="shared" ca="1" si="67"/>
        <v>Real</v>
      </c>
      <c r="R262" s="149">
        <f t="shared" ca="1" si="67"/>
        <v>2629.8736282763398</v>
      </c>
      <c r="S262" s="149">
        <f t="shared" ca="1" si="67"/>
        <v>2658.3706170999699</v>
      </c>
      <c r="T262" s="149">
        <f t="shared" ca="1" si="67"/>
        <v>2658.3706170999699</v>
      </c>
      <c r="V262" s="157" t="str">
        <f t="shared" ca="1" si="65"/>
        <v>SIM</v>
      </c>
      <c r="W262" s="158">
        <f t="shared" ca="1" si="65"/>
        <v>3</v>
      </c>
      <c r="X262" s="155" t="str">
        <f t="shared" ca="1" si="65"/>
        <v>Real</v>
      </c>
      <c r="Y262" s="155">
        <f t="shared" ca="1" si="68"/>
        <v>1598.21</v>
      </c>
      <c r="Z262" s="155" t="str">
        <f t="shared" ca="1" si="66"/>
        <v>Não</v>
      </c>
      <c r="AA262" s="156">
        <f t="shared" ca="1" si="66"/>
        <v>0</v>
      </c>
      <c r="AB262" s="156">
        <f t="shared" ca="1" si="70"/>
        <v>0</v>
      </c>
    </row>
    <row r="263" spans="2:29">
      <c r="B263" s="146">
        <v>62</v>
      </c>
      <c r="C263" s="206" t="s">
        <v>59</v>
      </c>
      <c r="D263" s="149" t="s">
        <v>65</v>
      </c>
      <c r="E263" s="149"/>
      <c r="F263" s="149"/>
      <c r="G263" s="201" t="str">
        <f t="shared" ca="1" si="69"/>
        <v>OSBR</v>
      </c>
      <c r="H263" s="149"/>
      <c r="I263" s="147" t="s">
        <v>66</v>
      </c>
      <c r="J263" s="147" t="s">
        <v>67</v>
      </c>
      <c r="K263" s="147" t="s">
        <v>14</v>
      </c>
      <c r="L263" s="280" t="str">
        <f t="shared" ref="L263:T272" ca="1" si="71">INDEX(INDIRECT($I263&amp;"!$1:$1048576"),MATCH($B263,INDIRECT($I263&amp;"!$A:$A"),),MATCH(L$2,INDIRECT($I263&amp;"!$1:$1"),))</f>
        <v>ASSOCIACAO BRASILEIRA DAS EMPRESAS DE SERVICOS DE PETROLEO</v>
      </c>
      <c r="M263" s="283" t="str">
        <f t="shared" ca="1" si="71"/>
        <v>06.240.194/0001-89</v>
      </c>
      <c r="N263" s="285" t="str">
        <f t="shared" ca="1" si="71"/>
        <v>21 2222-2222</v>
      </c>
      <c r="O263" s="216" t="str">
        <f t="shared" ca="1" si="71"/>
        <v>abespetro@abespetro.org.br</v>
      </c>
      <c r="P263" s="276" t="str">
        <f t="shared" ca="1" si="71"/>
        <v>Av Rio Branco 89 Sal 901 Centro 20040-004 Rio de Janeiro Rio de Janeiro RJ BRASIL</v>
      </c>
      <c r="Q263" s="149" t="str">
        <f t="shared" ca="1" si="71"/>
        <v>Real</v>
      </c>
      <c r="R263" s="149">
        <f t="shared" ca="1" si="71"/>
        <v>2468.2669999999998</v>
      </c>
      <c r="S263" s="149">
        <f t="shared" ca="1" si="71"/>
        <v>2495.0137501642198</v>
      </c>
      <c r="T263" s="149">
        <f t="shared" ca="1" si="71"/>
        <v>2495.0137501642198</v>
      </c>
      <c r="V263" s="157" t="str">
        <f t="shared" ca="1" si="65"/>
        <v>SIM</v>
      </c>
      <c r="W263" s="158">
        <f t="shared" ca="1" si="65"/>
        <v>3</v>
      </c>
      <c r="X263" s="155" t="str">
        <f t="shared" ca="1" si="65"/>
        <v>Real</v>
      </c>
      <c r="Y263" s="155">
        <f t="shared" ca="1" si="68"/>
        <v>1500</v>
      </c>
      <c r="Z263" s="155" t="str">
        <f t="shared" ca="1" si="66"/>
        <v>Não</v>
      </c>
      <c r="AA263" s="156">
        <f t="shared" ca="1" si="66"/>
        <v>0</v>
      </c>
      <c r="AB263" s="156">
        <f t="shared" ca="1" si="70"/>
        <v>0</v>
      </c>
    </row>
    <row r="264" spans="2:29">
      <c r="B264" s="146">
        <v>129</v>
      </c>
      <c r="C264" s="206" t="s">
        <v>59</v>
      </c>
      <c r="D264" s="149" t="s">
        <v>65</v>
      </c>
      <c r="E264" s="149"/>
      <c r="F264" s="149"/>
      <c r="G264" s="201" t="str">
        <f t="shared" ca="1" si="69"/>
        <v>OSCN</v>
      </c>
      <c r="H264" s="149"/>
      <c r="I264" s="147" t="s">
        <v>66</v>
      </c>
      <c r="J264" s="147" t="s">
        <v>67</v>
      </c>
      <c r="K264" s="147" t="s">
        <v>14</v>
      </c>
      <c r="L264" s="280" t="str">
        <f t="shared" ca="1" si="71"/>
        <v>CM COMANDOS LINEARES LTDA</v>
      </c>
      <c r="M264" s="283">
        <f t="shared" ca="1" si="71"/>
        <v>52898194000198</v>
      </c>
      <c r="N264" s="285" t="str">
        <f t="shared" ca="1" si="71"/>
        <v>11 56965000</v>
      </c>
      <c r="O264" s="216" t="str">
        <f t="shared" ca="1" si="71"/>
        <v>lucia@cmcomandos.com.br</v>
      </c>
      <c r="P264" s="276" t="str">
        <f t="shared" ca="1" si="71"/>
        <v>Av Engenheiro Alberto de Zagottis 760 Jardim Taquaral 4675085 São Paulo São Paulo BRASIL</v>
      </c>
      <c r="Q264" s="149" t="str">
        <f t="shared" ca="1" si="71"/>
        <v>Real</v>
      </c>
      <c r="R264" s="149">
        <f t="shared" ca="1" si="71"/>
        <v>2439.6359935693699</v>
      </c>
      <c r="S264" s="149">
        <f t="shared" ca="1" si="71"/>
        <v>2466.07159066231</v>
      </c>
      <c r="T264" s="149">
        <f t="shared" ca="1" si="71"/>
        <v>2466.07159066231</v>
      </c>
      <c r="V264" s="157" t="str">
        <f t="shared" ca="1" si="65"/>
        <v>SIM</v>
      </c>
      <c r="W264" s="158">
        <f t="shared" ca="1" si="65"/>
        <v>3</v>
      </c>
      <c r="X264" s="155" t="str">
        <f t="shared" ca="1" si="65"/>
        <v>Real</v>
      </c>
      <c r="Y264" s="155">
        <f t="shared" ca="1" si="68"/>
        <v>1482.6</v>
      </c>
      <c r="Z264" s="155" t="str">
        <f t="shared" ca="1" si="66"/>
        <v>Não</v>
      </c>
      <c r="AA264" s="156">
        <f t="shared" ca="1" si="66"/>
        <v>0</v>
      </c>
      <c r="AB264" s="156">
        <f t="shared" ca="1" si="70"/>
        <v>0</v>
      </c>
    </row>
    <row r="265" spans="2:29">
      <c r="B265" s="146">
        <v>565</v>
      </c>
      <c r="C265" s="206" t="s">
        <v>59</v>
      </c>
      <c r="D265" s="149" t="s">
        <v>65</v>
      </c>
      <c r="E265" s="149"/>
      <c r="F265" s="149"/>
      <c r="G265" s="201" t="str">
        <f t="shared" ca="1" si="69"/>
        <v>OSBR</v>
      </c>
      <c r="H265" s="149"/>
      <c r="I265" s="147" t="s">
        <v>66</v>
      </c>
      <c r="J265" s="147" t="s">
        <v>67</v>
      </c>
      <c r="K265" s="147" t="s">
        <v>14</v>
      </c>
      <c r="L265" s="280" t="str">
        <f t="shared" ca="1" si="71"/>
        <v>SERVICOS TEC E DE REP BARCRO LTDA E</v>
      </c>
      <c r="M265" s="283">
        <f t="shared" ca="1" si="71"/>
        <v>33537374000108</v>
      </c>
      <c r="N265" s="285" t="str">
        <f t="shared" ca="1" si="71"/>
        <v>21 23940270</v>
      </c>
      <c r="O265" s="216" t="str">
        <f t="shared" ca="1" si="71"/>
        <v>lotrebarcros@gmail.com</v>
      </c>
      <c r="P265" s="276" t="str">
        <f t="shared" ca="1" si="71"/>
        <v>Rua Rocha Leão 208 Parque Caju 28051170 Rio de Janeiro Campos dos Goytacazes RJ BRASIL</v>
      </c>
      <c r="Q265" s="149" t="str">
        <f t="shared" ca="1" si="71"/>
        <v>Real</v>
      </c>
      <c r="R265" s="149">
        <f t="shared" ca="1" si="71"/>
        <v>2330.0279999999998</v>
      </c>
      <c r="S265" s="149">
        <f t="shared" ca="1" si="71"/>
        <v>2355.2763467300201</v>
      </c>
      <c r="T265" s="149">
        <f t="shared" ca="1" si="71"/>
        <v>2355.2763467300201</v>
      </c>
      <c r="V265" s="157" t="str">
        <f t="shared" ref="V265:X284" ca="1" si="72">INDEX(INDIRECT($I265&amp;"!$1:$1048576"),MATCH($B265,INDIRECT($I265&amp;"!$A:$A"),),MATCH(V$2,INDIRECT($I265&amp;"!$1:$1"),))</f>
        <v>SIM</v>
      </c>
      <c r="W265" s="158">
        <f t="shared" ca="1" si="72"/>
        <v>3</v>
      </c>
      <c r="X265" s="155" t="str">
        <f t="shared" ca="1" si="72"/>
        <v>Real</v>
      </c>
      <c r="Y265" s="155">
        <f t="shared" ca="1" si="68"/>
        <v>1415.99</v>
      </c>
      <c r="Z265" s="155" t="str">
        <f t="shared" ref="Z265:AA284" ca="1" si="73">INDEX(INDIRECT($I265&amp;"!$1:$1048576"),MATCH($B265,INDIRECT($I265&amp;"!$A:$A"),),MATCH(Z$2,INDIRECT($I265&amp;"!$1:$1"),))</f>
        <v>Não</v>
      </c>
      <c r="AA265" s="156">
        <f t="shared" ca="1" si="73"/>
        <v>0</v>
      </c>
      <c r="AB265" s="156">
        <f t="shared" ca="1" si="70"/>
        <v>0</v>
      </c>
    </row>
    <row r="266" spans="2:29">
      <c r="B266" s="146">
        <v>127</v>
      </c>
      <c r="C266" s="206" t="s">
        <v>59</v>
      </c>
      <c r="D266" s="149" t="s">
        <v>69</v>
      </c>
      <c r="E266" s="149" t="s">
        <v>74</v>
      </c>
      <c r="F266" s="149"/>
      <c r="G266" s="201" t="str">
        <f t="shared" ca="1" si="69"/>
        <v>OSBR</v>
      </c>
      <c r="H266" s="149"/>
      <c r="I266" s="147" t="s">
        <v>66</v>
      </c>
      <c r="J266" s="147" t="s">
        <v>67</v>
      </c>
      <c r="K266" s="147" t="s">
        <v>14</v>
      </c>
      <c r="L266" s="148" t="str">
        <f t="shared" ca="1" si="71"/>
        <v>CLARANET TECHNOLOGY S.A.</v>
      </c>
      <c r="M266" s="198">
        <f t="shared" ca="1" si="71"/>
        <v>68400225000179</v>
      </c>
      <c r="N266" s="147" t="str">
        <f t="shared" ca="1" si="71"/>
        <v>11 31956500</v>
      </c>
      <c r="O266" s="149" t="str">
        <f t="shared" ca="1" si="71"/>
        <v>fiscal@br.clara.net</v>
      </c>
      <c r="P266" s="156" t="str">
        <f t="shared" ca="1" si="71"/>
        <v>Av Tambore 267 Conj 171 B Tambore 6460000 São Paulo Barueri BRASIL</v>
      </c>
      <c r="Q266" s="149" t="str">
        <f t="shared" ca="1" si="71"/>
        <v>Real</v>
      </c>
      <c r="R266" s="149">
        <f t="shared" ca="1" si="71"/>
        <v>2296.86</v>
      </c>
      <c r="S266" s="149">
        <f t="shared" ca="1" si="71"/>
        <v>2296.86</v>
      </c>
      <c r="T266" s="149">
        <f t="shared" ca="1" si="71"/>
        <v>2296.86</v>
      </c>
      <c r="V266" s="157">
        <f t="shared" ca="1" si="72"/>
        <v>0</v>
      </c>
      <c r="W266" s="158">
        <f t="shared" ca="1" si="72"/>
        <v>0</v>
      </c>
      <c r="X266" s="155" t="str">
        <f t="shared" ca="1" si="72"/>
        <v>Real</v>
      </c>
      <c r="Y266" s="155">
        <f t="shared" ca="1" si="68"/>
        <v>0</v>
      </c>
      <c r="Z266" s="155" t="str">
        <f t="shared" ca="1" si="73"/>
        <v>Sim</v>
      </c>
      <c r="AA266" s="156" t="str">
        <f t="shared" ca="1" si="73"/>
        <v>Pagamento mensalmente</v>
      </c>
      <c r="AB266" s="156" t="str">
        <f t="shared" ca="1" si="70"/>
        <v>Saldo 1 mês - pagamento mensal</v>
      </c>
    </row>
    <row r="267" spans="2:29">
      <c r="B267" s="146">
        <v>377</v>
      </c>
      <c r="C267" s="206" t="s">
        <v>59</v>
      </c>
      <c r="D267" s="149" t="s">
        <v>65</v>
      </c>
      <c r="E267" s="149"/>
      <c r="F267" s="149"/>
      <c r="G267" s="201" t="str">
        <f t="shared" ca="1" si="69"/>
        <v>OSCN</v>
      </c>
      <c r="H267" s="149"/>
      <c r="I267" s="147" t="s">
        <v>66</v>
      </c>
      <c r="J267" s="147" t="s">
        <v>67</v>
      </c>
      <c r="K267" s="147" t="s">
        <v>14</v>
      </c>
      <c r="L267" s="280" t="str">
        <f t="shared" ca="1" si="71"/>
        <v>LUIS CLAUDIO MARTINEZ</v>
      </c>
      <c r="M267" s="283" t="str">
        <f t="shared" ca="1" si="71"/>
        <v>099.062.797-70</v>
      </c>
      <c r="N267" s="285" t="str">
        <f t="shared" ca="1" si="71"/>
        <v>21 3258-2997</v>
      </c>
      <c r="O267" s="216" t="str">
        <f t="shared" ca="1" si="71"/>
        <v>luismesquita@falconi.com</v>
      </c>
      <c r="P267" s="276" t="str">
        <f t="shared" ca="1" si="71"/>
        <v>Rua Conde de Bonfim 149 603 Tijuca 20520-050 Rio de Janeiro Rio de Janeiro RJ BRASIL</v>
      </c>
      <c r="Q267" s="149" t="str">
        <f t="shared" ca="1" si="71"/>
        <v>Real</v>
      </c>
      <c r="R267" s="149">
        <f t="shared" ca="1" si="71"/>
        <v>2239.5417423768499</v>
      </c>
      <c r="S267" s="149">
        <f t="shared" ca="1" si="71"/>
        <v>2263.809142649</v>
      </c>
      <c r="T267" s="149">
        <f t="shared" ca="1" si="71"/>
        <v>2263.809142649</v>
      </c>
      <c r="V267" s="157" t="str">
        <f t="shared" ca="1" si="72"/>
        <v>SIM</v>
      </c>
      <c r="W267" s="158">
        <f t="shared" ca="1" si="72"/>
        <v>3</v>
      </c>
      <c r="X267" s="155" t="str">
        <f t="shared" ca="1" si="72"/>
        <v>Real</v>
      </c>
      <c r="Y267" s="155">
        <f t="shared" ca="1" si="68"/>
        <v>1361</v>
      </c>
      <c r="Z267" s="155" t="str">
        <f t="shared" ca="1" si="73"/>
        <v>Não</v>
      </c>
      <c r="AA267" s="156">
        <f t="shared" ca="1" si="73"/>
        <v>0</v>
      </c>
      <c r="AB267" s="156">
        <f t="shared" ca="1" si="70"/>
        <v>0</v>
      </c>
    </row>
    <row r="268" spans="2:29">
      <c r="B268" s="146">
        <v>136</v>
      </c>
      <c r="C268" s="206" t="s">
        <v>59</v>
      </c>
      <c r="D268" s="149" t="s">
        <v>65</v>
      </c>
      <c r="E268" s="149"/>
      <c r="F268" s="149" t="s">
        <v>20</v>
      </c>
      <c r="G268" s="201" t="str">
        <f t="shared" ca="1" si="69"/>
        <v>OSCN</v>
      </c>
      <c r="H268" s="149"/>
      <c r="I268" s="147" t="s">
        <v>66</v>
      </c>
      <c r="J268" s="147" t="s">
        <v>67</v>
      </c>
      <c r="K268" s="147" t="s">
        <v>14</v>
      </c>
      <c r="L268" s="280" t="str">
        <f t="shared" ca="1" si="71"/>
        <v>CONCEICAO APARECIDA PEREIRA</v>
      </c>
      <c r="M268" s="283">
        <f t="shared" ca="1" si="71"/>
        <v>8238043000111</v>
      </c>
      <c r="N268" s="285" t="str">
        <f t="shared" ca="1" si="71"/>
        <v>22 27419309</v>
      </c>
      <c r="O268" s="216" t="str">
        <f t="shared" ca="1" si="71"/>
        <v>não encontrado</v>
      </c>
      <c r="P268" s="276" t="str">
        <f t="shared" ca="1" si="71"/>
        <v>Rua Santa Cruz Praia do Açu 5o Distrito 28200000 Rio de Janeiro São João da Barra BRASIL</v>
      </c>
      <c r="Q268" s="149" t="str">
        <f t="shared" ca="1" si="71"/>
        <v>Real</v>
      </c>
      <c r="R268" s="149">
        <f t="shared" ca="1" si="71"/>
        <v>2172.0757530767401</v>
      </c>
      <c r="S268" s="149">
        <f t="shared" ca="1" si="71"/>
        <v>2195.6121001445099</v>
      </c>
      <c r="T268" s="149">
        <f t="shared" ca="1" si="71"/>
        <v>2195.6121001445099</v>
      </c>
      <c r="V268" s="157" t="str">
        <f t="shared" ca="1" si="72"/>
        <v>SIM</v>
      </c>
      <c r="W268" s="158">
        <f t="shared" ca="1" si="72"/>
        <v>3</v>
      </c>
      <c r="X268" s="155" t="str">
        <f t="shared" ca="1" si="72"/>
        <v>Real</v>
      </c>
      <c r="Y268" s="155">
        <f t="shared" ca="1" si="68"/>
        <v>1320</v>
      </c>
      <c r="Z268" s="155" t="str">
        <f t="shared" ca="1" si="73"/>
        <v>Não</v>
      </c>
      <c r="AA268" s="156">
        <f t="shared" ca="1" si="73"/>
        <v>0</v>
      </c>
      <c r="AB268" s="156">
        <f t="shared" ca="1" si="70"/>
        <v>0</v>
      </c>
      <c r="AC268" s="63" t="s">
        <v>58</v>
      </c>
    </row>
    <row r="269" spans="2:29">
      <c r="B269" s="146">
        <v>621</v>
      </c>
      <c r="C269" s="206" t="s">
        <v>59</v>
      </c>
      <c r="D269" s="149" t="s">
        <v>69</v>
      </c>
      <c r="E269" s="149"/>
      <c r="F269" s="149"/>
      <c r="G269" s="201" t="str">
        <f t="shared" ca="1" si="69"/>
        <v>OSCN</v>
      </c>
      <c r="H269" s="149"/>
      <c r="I269" s="147" t="s">
        <v>66</v>
      </c>
      <c r="J269" s="147" t="s">
        <v>75</v>
      </c>
      <c r="K269" s="147" t="s">
        <v>15</v>
      </c>
      <c r="L269" s="280" t="str">
        <f t="shared" ca="1" si="71"/>
        <v>TRANSBARRA SERVICOS LTDA-ME</v>
      </c>
      <c r="M269" s="283">
        <f t="shared" ca="1" si="71"/>
        <v>23889372000116</v>
      </c>
      <c r="N269" s="285" t="str">
        <f t="shared" ca="1" si="71"/>
        <v>22 2735-4408</v>
      </c>
      <c r="O269" s="216" t="str">
        <f t="shared" ca="1" si="71"/>
        <v>contato@lindumascontabilidade.com.br</v>
      </c>
      <c r="P269" s="276" t="str">
        <f t="shared" ca="1" si="71"/>
        <v>Estrada Rj 240 Loja 01 Campo da Praia 28200000 Rio de Janeiro São João da Barra RJ BRASIL</v>
      </c>
      <c r="Q269" s="149" t="str">
        <f t="shared" ca="1" si="71"/>
        <v>Real</v>
      </c>
      <c r="R269" s="149">
        <f t="shared" ca="1" si="71"/>
        <v>2000</v>
      </c>
      <c r="S269" s="149">
        <f t="shared" ca="1" si="71"/>
        <v>2000</v>
      </c>
      <c r="T269" s="149">
        <f t="shared" ca="1" si="71"/>
        <v>2000</v>
      </c>
      <c r="V269" s="157">
        <f t="shared" ca="1" si="72"/>
        <v>0</v>
      </c>
      <c r="W269" s="158">
        <f t="shared" ca="1" si="72"/>
        <v>0</v>
      </c>
      <c r="X269" s="155" t="str">
        <f t="shared" ca="1" si="72"/>
        <v>Real</v>
      </c>
      <c r="Y269" s="155">
        <f t="shared" ca="1" si="68"/>
        <v>0</v>
      </c>
      <c r="Z269" s="155" t="str">
        <f t="shared" ca="1" si="73"/>
        <v>Não</v>
      </c>
      <c r="AA269" s="156">
        <f t="shared" ca="1" si="73"/>
        <v>0</v>
      </c>
      <c r="AB269" s="156">
        <f t="shared" ca="1" si="70"/>
        <v>0</v>
      </c>
    </row>
    <row r="270" spans="2:29">
      <c r="B270" s="146">
        <v>591</v>
      </c>
      <c r="C270" s="206" t="s">
        <v>59</v>
      </c>
      <c r="D270" s="149" t="s">
        <v>65</v>
      </c>
      <c r="E270" s="149"/>
      <c r="F270" s="149"/>
      <c r="G270" s="201" t="str">
        <f t="shared" ca="1" si="69"/>
        <v>OSCN</v>
      </c>
      <c r="H270" s="149"/>
      <c r="I270" s="147" t="s">
        <v>66</v>
      </c>
      <c r="J270" s="147" t="s">
        <v>67</v>
      </c>
      <c r="K270" s="147" t="s">
        <v>14</v>
      </c>
      <c r="L270" s="280" t="str">
        <f t="shared" ca="1" si="71"/>
        <v>TASK SISTEMAS DE COMPUTACAO S.A</v>
      </c>
      <c r="M270" s="283" t="str">
        <f t="shared" ca="1" si="71"/>
        <v>28.708.477/0001-45</v>
      </c>
      <c r="N270" s="285" t="str">
        <f t="shared" ca="1" si="71"/>
        <v>21 2199-4830</v>
      </c>
      <c r="O270" s="216" t="str">
        <f t="shared" ca="1" si="71"/>
        <v>carlos.rosa@dormakaba.com</v>
      </c>
      <c r="P270" s="276" t="str">
        <f t="shared" ca="1" si="71"/>
        <v>Rua Correia Vasques 250 3 Andar Cidade Nova 20211-140 Rio de Janeiro Rio de Janeiro RJ BRASIL</v>
      </c>
      <c r="Q270" s="149" t="str">
        <f t="shared" ca="1" si="71"/>
        <v>Real</v>
      </c>
      <c r="R270" s="149">
        <f t="shared" ca="1" si="71"/>
        <v>1685.0535859266499</v>
      </c>
      <c r="S270" s="149">
        <f t="shared" ca="1" si="71"/>
        <v>1703.31262038711</v>
      </c>
      <c r="T270" s="149">
        <f t="shared" ca="1" si="71"/>
        <v>1703.31262038711</v>
      </c>
      <c r="V270" s="157" t="str">
        <f t="shared" ca="1" si="72"/>
        <v>SIM</v>
      </c>
      <c r="W270" s="158">
        <f t="shared" ca="1" si="72"/>
        <v>3</v>
      </c>
      <c r="X270" s="155" t="str">
        <f t="shared" ca="1" si="72"/>
        <v>Real</v>
      </c>
      <c r="Y270" s="155">
        <f t="shared" ca="1" si="68"/>
        <v>1024.03</v>
      </c>
      <c r="Z270" s="155" t="str">
        <f t="shared" ca="1" si="73"/>
        <v>Não</v>
      </c>
      <c r="AA270" s="156">
        <f t="shared" ca="1" si="73"/>
        <v>0</v>
      </c>
      <c r="AB270" s="156">
        <f t="shared" ca="1" si="70"/>
        <v>0</v>
      </c>
    </row>
    <row r="271" spans="2:29">
      <c r="B271" s="146">
        <v>427</v>
      </c>
      <c r="C271" s="206" t="s">
        <v>59</v>
      </c>
      <c r="D271" s="149" t="s">
        <v>65</v>
      </c>
      <c r="E271" s="149"/>
      <c r="F271" s="149"/>
      <c r="G271" s="201" t="str">
        <f t="shared" ca="1" si="69"/>
        <v>OSCN</v>
      </c>
      <c r="H271" s="149"/>
      <c r="I271" s="147" t="s">
        <v>66</v>
      </c>
      <c r="J271" s="147" t="s">
        <v>67</v>
      </c>
      <c r="K271" s="147" t="s">
        <v>14</v>
      </c>
      <c r="L271" s="280" t="str">
        <f t="shared" ca="1" si="71"/>
        <v>MOL BRASIL LTDA</v>
      </c>
      <c r="M271" s="283">
        <f t="shared" ca="1" si="71"/>
        <v>69070092000182</v>
      </c>
      <c r="N271" s="285" t="str">
        <f t="shared" ca="1" si="71"/>
        <v>11 31453972</v>
      </c>
      <c r="O271" s="216" t="str">
        <f t="shared" ca="1" si="71"/>
        <v>brsaogaf.nf@molgroup.com</v>
      </c>
      <c r="P271" s="276" t="str">
        <f t="shared" ca="1" si="71"/>
        <v>Rua Queluz 211 Cidade Industrial Satelite de São Paulo 7220050 São Paulo Guarulhos SP BRASIL</v>
      </c>
      <c r="Q271" s="149" t="str">
        <f t="shared" ca="1" si="71"/>
        <v>Real</v>
      </c>
      <c r="R271" s="149">
        <f t="shared" ca="1" si="71"/>
        <v>1610.2979787582501</v>
      </c>
      <c r="S271" s="149">
        <f t="shared" ca="1" si="71"/>
        <v>1627.7469706071399</v>
      </c>
      <c r="T271" s="149">
        <f t="shared" ca="1" si="71"/>
        <v>1627.7469706071399</v>
      </c>
      <c r="V271" s="157" t="str">
        <f t="shared" ca="1" si="72"/>
        <v>SIM</v>
      </c>
      <c r="W271" s="158">
        <f t="shared" ca="1" si="72"/>
        <v>3</v>
      </c>
      <c r="X271" s="155" t="str">
        <f t="shared" ca="1" si="72"/>
        <v>Real</v>
      </c>
      <c r="Y271" s="155">
        <f t="shared" ca="1" si="68"/>
        <v>978.6</v>
      </c>
      <c r="Z271" s="155" t="str">
        <f t="shared" ca="1" si="73"/>
        <v>Não</v>
      </c>
      <c r="AA271" s="156">
        <f t="shared" ca="1" si="73"/>
        <v>0</v>
      </c>
      <c r="AB271" s="156">
        <f t="shared" ca="1" si="70"/>
        <v>0</v>
      </c>
    </row>
    <row r="272" spans="2:29" ht="30">
      <c r="B272" s="146">
        <v>112</v>
      </c>
      <c r="C272" s="206" t="s">
        <v>59</v>
      </c>
      <c r="D272" s="149" t="s">
        <v>69</v>
      </c>
      <c r="E272" s="149"/>
      <c r="F272" s="149"/>
      <c r="G272" s="201" t="str">
        <f t="shared" ca="1" si="69"/>
        <v>OSSO</v>
      </c>
      <c r="H272" s="149"/>
      <c r="I272" s="147" t="s">
        <v>66</v>
      </c>
      <c r="J272" s="147" t="s">
        <v>67</v>
      </c>
      <c r="K272" s="147" t="s">
        <v>14</v>
      </c>
      <c r="L272" s="280" t="str">
        <f t="shared" ca="1" si="71"/>
        <v>CAPROCK COMUNICACOES DO BRASIL LTDA</v>
      </c>
      <c r="M272" s="283">
        <f t="shared" ca="1" si="71"/>
        <v>4422276000119</v>
      </c>
      <c r="N272" s="285" t="str">
        <f t="shared" ca="1" si="71"/>
        <v>22 21064805</v>
      </c>
      <c r="O272" s="216" t="str">
        <f t="shared" ca="1" si="71"/>
        <v>brazil.finance@speedcast.com</v>
      </c>
      <c r="P272" s="276" t="str">
        <f t="shared" ca="1" si="71"/>
        <v>Av Nossa Senhora dos Navegantes 955 Sala 1106 Enseada do Sua 29050256 Espirito Santo Vitoria BRASIL</v>
      </c>
      <c r="Q272" s="149" t="str">
        <f t="shared" ca="1" si="71"/>
        <v>Real</v>
      </c>
      <c r="R272" s="149">
        <f t="shared" ca="1" si="71"/>
        <v>1547.48</v>
      </c>
      <c r="S272" s="149">
        <f t="shared" ca="1" si="71"/>
        <v>1547.48</v>
      </c>
      <c r="T272" s="149">
        <f t="shared" ca="1" si="71"/>
        <v>1547.48</v>
      </c>
      <c r="V272" s="157">
        <f t="shared" ca="1" si="72"/>
        <v>0</v>
      </c>
      <c r="W272" s="158">
        <f t="shared" ca="1" si="72"/>
        <v>0</v>
      </c>
      <c r="X272" s="155" t="str">
        <f t="shared" ca="1" si="72"/>
        <v>Real</v>
      </c>
      <c r="Y272" s="155">
        <f t="shared" ca="1" si="68"/>
        <v>0</v>
      </c>
      <c r="Z272" s="155" t="str">
        <f t="shared" ca="1" si="73"/>
        <v>NÃO</v>
      </c>
      <c r="AA272" s="156">
        <f t="shared" ca="1" si="73"/>
        <v>0</v>
      </c>
      <c r="AB272" s="156">
        <f t="shared" ca="1" si="70"/>
        <v>0</v>
      </c>
    </row>
    <row r="273" spans="1:36">
      <c r="B273" s="146">
        <v>385</v>
      </c>
      <c r="C273" s="206" t="s">
        <v>59</v>
      </c>
      <c r="D273" s="149" t="s">
        <v>65</v>
      </c>
      <c r="E273" s="149"/>
      <c r="F273" s="149"/>
      <c r="G273" s="201" t="str">
        <f t="shared" ca="1" si="69"/>
        <v>OSBR</v>
      </c>
      <c r="H273" s="149"/>
      <c r="I273" s="147" t="s">
        <v>66</v>
      </c>
      <c r="J273" s="147" t="s">
        <v>67</v>
      </c>
      <c r="K273" s="147" t="s">
        <v>14</v>
      </c>
      <c r="L273" s="280" t="str">
        <f t="shared" ref="L273:T282" ca="1" si="74">INDEX(INDIRECT($I273&amp;"!$1:$1048576"),MATCH($B273,INDIRECT($I273&amp;"!$A:$A"),),MATCH(L$2,INDIRECT($I273&amp;"!$1:$1"),))</f>
        <v>MAGMA COMUNICACAO E DESIGN LTDA</v>
      </c>
      <c r="M273" s="283">
        <f t="shared" ca="1" si="74"/>
        <v>6080664000194</v>
      </c>
      <c r="N273" s="285" t="str">
        <f t="shared" ca="1" si="74"/>
        <v>21 25130956</v>
      </c>
      <c r="O273" s="216" t="str">
        <f t="shared" ca="1" si="74"/>
        <v>raphaella@magmacomunicacao.com.br</v>
      </c>
      <c r="P273" s="276" t="str">
        <f t="shared" ca="1" si="74"/>
        <v>Rua Nascimento Silva 66 Ap 303 Ipanema 22421020 Rio de Janeiro Rio de Janeiro BRASIL</v>
      </c>
      <c r="Q273" s="149" t="str">
        <f t="shared" ca="1" si="74"/>
        <v>Real</v>
      </c>
      <c r="R273" s="149">
        <f t="shared" ca="1" si="74"/>
        <v>1429.75</v>
      </c>
      <c r="S273" s="149">
        <f t="shared" ca="1" si="74"/>
        <v>1429.75</v>
      </c>
      <c r="T273" s="149">
        <f t="shared" ca="1" si="74"/>
        <v>1429.75</v>
      </c>
      <c r="V273" s="157" t="str">
        <f t="shared" ca="1" si="72"/>
        <v>SIM</v>
      </c>
      <c r="W273" s="158">
        <f t="shared" ca="1" si="72"/>
        <v>3</v>
      </c>
      <c r="X273" s="155" t="str">
        <f t="shared" ca="1" si="72"/>
        <v>Real</v>
      </c>
      <c r="Y273" s="155">
        <f t="shared" ca="1" si="68"/>
        <v>1361.64</v>
      </c>
      <c r="Z273" s="155" t="str">
        <f t="shared" ca="1" si="73"/>
        <v>Não</v>
      </c>
      <c r="AA273" s="156">
        <f t="shared" ca="1" si="73"/>
        <v>0</v>
      </c>
      <c r="AB273" s="156">
        <f t="shared" ca="1" si="70"/>
        <v>0</v>
      </c>
    </row>
    <row r="274" spans="1:36">
      <c r="B274" s="146">
        <v>508</v>
      </c>
      <c r="C274" s="206" t="s">
        <v>59</v>
      </c>
      <c r="D274" s="149" t="s">
        <v>65</v>
      </c>
      <c r="E274" s="149"/>
      <c r="F274" s="149"/>
      <c r="G274" s="201" t="str">
        <f t="shared" ca="1" si="69"/>
        <v>OSBR</v>
      </c>
      <c r="H274" s="149"/>
      <c r="I274" s="147" t="s">
        <v>66</v>
      </c>
      <c r="J274" s="147" t="s">
        <v>67</v>
      </c>
      <c r="K274" s="147" t="s">
        <v>14</v>
      </c>
      <c r="L274" s="280" t="str">
        <f t="shared" ca="1" si="74"/>
        <v>R C M PEREIRA MUDANCAS E TRANSPORTE</v>
      </c>
      <c r="M274" s="283">
        <f t="shared" ca="1" si="74"/>
        <v>14646416000196</v>
      </c>
      <c r="N274" s="285" t="str">
        <f t="shared" ca="1" si="74"/>
        <v>21 3368-2099</v>
      </c>
      <c r="O274" s="216" t="str">
        <f t="shared" ca="1" si="74"/>
        <v>aldo.san@hotmail.com</v>
      </c>
      <c r="P274" s="276" t="str">
        <f t="shared" ca="1" si="74"/>
        <v>Rua Professor Rodolfo Coutinho 48 Mare 21030-160 Rio de Janeiro Rio de Janeiro RJ BRASIL</v>
      </c>
      <c r="Q274" s="149" t="str">
        <f t="shared" ca="1" si="74"/>
        <v>Real</v>
      </c>
      <c r="R274" s="149">
        <f t="shared" ca="1" si="74"/>
        <v>1234.133</v>
      </c>
      <c r="S274" s="149">
        <f t="shared" ca="1" si="74"/>
        <v>1247.5068750821099</v>
      </c>
      <c r="T274" s="149">
        <f t="shared" ca="1" si="74"/>
        <v>1247.5068750821099</v>
      </c>
      <c r="V274" s="157" t="str">
        <f t="shared" ca="1" si="72"/>
        <v>SIM</v>
      </c>
      <c r="W274" s="158">
        <f t="shared" ca="1" si="72"/>
        <v>3</v>
      </c>
      <c r="X274" s="155" t="str">
        <f t="shared" ca="1" si="72"/>
        <v>Real</v>
      </c>
      <c r="Y274" s="155">
        <f t="shared" ca="1" si="68"/>
        <v>750</v>
      </c>
      <c r="Z274" s="155" t="str">
        <f t="shared" ca="1" si="73"/>
        <v>Não</v>
      </c>
      <c r="AA274" s="156">
        <f t="shared" ca="1" si="73"/>
        <v>0</v>
      </c>
      <c r="AB274" s="156">
        <f t="shared" ca="1" si="70"/>
        <v>0</v>
      </c>
    </row>
    <row r="275" spans="1:36">
      <c r="B275" s="146">
        <v>418</v>
      </c>
      <c r="C275" s="206" t="s">
        <v>59</v>
      </c>
      <c r="D275" s="149" t="s">
        <v>65</v>
      </c>
      <c r="E275" s="149"/>
      <c r="F275" s="149" t="s">
        <v>20</v>
      </c>
      <c r="G275" s="201" t="str">
        <f t="shared" ca="1" si="69"/>
        <v>OSCN</v>
      </c>
      <c r="H275" s="149"/>
      <c r="I275" s="147" t="s">
        <v>66</v>
      </c>
      <c r="J275" s="147" t="s">
        <v>67</v>
      </c>
      <c r="K275" s="147" t="s">
        <v>14</v>
      </c>
      <c r="L275" s="280" t="str">
        <f t="shared" ca="1" si="74"/>
        <v>MINERADORA MORRO AZUL DE SAO FIDELI</v>
      </c>
      <c r="M275" s="283">
        <f t="shared" ca="1" si="74"/>
        <v>72060668000135</v>
      </c>
      <c r="N275" s="285" t="str">
        <f t="shared" ca="1" si="74"/>
        <v>não encontrado</v>
      </c>
      <c r="O275" s="216" t="str">
        <f t="shared" ca="1" si="74"/>
        <v>não encontrado</v>
      </c>
      <c r="P275" s="276" t="str">
        <f t="shared" ca="1" si="74"/>
        <v>Rua Joao XXIII 634 Vila Formosa 3361000 São Paulo São Paulo SP BRASIL</v>
      </c>
      <c r="Q275" s="149" t="str">
        <f t="shared" ca="1" si="74"/>
        <v>Real</v>
      </c>
      <c r="R275" s="149">
        <f t="shared" ca="1" si="74"/>
        <v>1200.3186803650201</v>
      </c>
      <c r="S275" s="149">
        <f t="shared" ca="1" si="74"/>
        <v>1213.32518670486</v>
      </c>
      <c r="T275" s="149">
        <f t="shared" ca="1" si="74"/>
        <v>1213.32518670486</v>
      </c>
      <c r="V275" s="157" t="str">
        <f t="shared" ca="1" si="72"/>
        <v>SIM</v>
      </c>
      <c r="W275" s="158">
        <f t="shared" ca="1" si="72"/>
        <v>3</v>
      </c>
      <c r="X275" s="155" t="str">
        <f t="shared" ca="1" si="72"/>
        <v>Real</v>
      </c>
      <c r="Y275" s="155">
        <f t="shared" ca="1" si="68"/>
        <v>729.45</v>
      </c>
      <c r="Z275" s="155" t="str">
        <f t="shared" ca="1" si="73"/>
        <v>Não</v>
      </c>
      <c r="AA275" s="156">
        <f t="shared" ca="1" si="73"/>
        <v>0</v>
      </c>
      <c r="AB275" s="156">
        <f t="shared" ca="1" si="70"/>
        <v>0</v>
      </c>
      <c r="AC275" s="63" t="s">
        <v>58</v>
      </c>
    </row>
    <row r="276" spans="1:36">
      <c r="B276" s="146">
        <v>589</v>
      </c>
      <c r="C276" s="206" t="s">
        <v>59</v>
      </c>
      <c r="D276" s="149" t="s">
        <v>65</v>
      </c>
      <c r="E276" s="149"/>
      <c r="F276" s="149"/>
      <c r="G276" s="201" t="str">
        <f t="shared" ca="1" si="69"/>
        <v>OSBR</v>
      </c>
      <c r="H276" s="149"/>
      <c r="I276" s="147" t="s">
        <v>66</v>
      </c>
      <c r="J276" s="147" t="s">
        <v>67</v>
      </c>
      <c r="K276" s="147" t="s">
        <v>14</v>
      </c>
      <c r="L276" s="280" t="str">
        <f t="shared" ca="1" si="74"/>
        <v>SUPRICORP SUPRIMENTOS LTDA</v>
      </c>
      <c r="M276" s="283">
        <f t="shared" ca="1" si="74"/>
        <v>54651716001150</v>
      </c>
      <c r="N276" s="285" t="str">
        <f t="shared" ca="1" si="74"/>
        <v>11 27635000</v>
      </c>
      <c r="O276" s="216" t="str">
        <f t="shared" ca="1" si="74"/>
        <v>ebaltar@remaza.com.br</v>
      </c>
      <c r="P276" s="276" t="str">
        <f t="shared" ca="1" si="74"/>
        <v>Av Prefeito João Vilallobo Quero 1160 Jardim Belval 6422122 São Paulo Barueri SP BRASIL</v>
      </c>
      <c r="Q276" s="149" t="str">
        <f t="shared" ca="1" si="74"/>
        <v>Real</v>
      </c>
      <c r="R276" s="149">
        <f t="shared" ca="1" si="74"/>
        <v>987.30700000000002</v>
      </c>
      <c r="S276" s="149">
        <f t="shared" ca="1" si="74"/>
        <v>998.00550006568801</v>
      </c>
      <c r="T276" s="149">
        <f t="shared" ca="1" si="74"/>
        <v>998.00550006568801</v>
      </c>
      <c r="V276" s="157" t="str">
        <f t="shared" ca="1" si="72"/>
        <v>SIM</v>
      </c>
      <c r="W276" s="158">
        <f t="shared" ca="1" si="72"/>
        <v>3</v>
      </c>
      <c r="X276" s="155" t="str">
        <f t="shared" ca="1" si="72"/>
        <v>Real</v>
      </c>
      <c r="Y276" s="155">
        <f t="shared" ca="1" si="68"/>
        <v>600</v>
      </c>
      <c r="Z276" s="155" t="str">
        <f t="shared" ca="1" si="73"/>
        <v>Não</v>
      </c>
      <c r="AA276" s="156">
        <f t="shared" ca="1" si="73"/>
        <v>0</v>
      </c>
      <c r="AB276" s="156">
        <f t="shared" ca="1" si="70"/>
        <v>0</v>
      </c>
    </row>
    <row r="277" spans="1:36">
      <c r="B277" s="146">
        <v>319</v>
      </c>
      <c r="C277" s="206" t="s">
        <v>59</v>
      </c>
      <c r="D277" s="149" t="s">
        <v>69</v>
      </c>
      <c r="E277" s="149" t="s">
        <v>74</v>
      </c>
      <c r="F277" s="149"/>
      <c r="G277" s="201" t="str">
        <f t="shared" ca="1" si="69"/>
        <v>OSBR</v>
      </c>
      <c r="H277" s="149"/>
      <c r="I277" s="147" t="s">
        <v>66</v>
      </c>
      <c r="J277" s="147" t="s">
        <v>67</v>
      </c>
      <c r="K277" s="147" t="s">
        <v>14</v>
      </c>
      <c r="L277" s="148" t="str">
        <f t="shared" ca="1" si="74"/>
        <v>IOB INFORMACOES OBJETIVAS PUBLICACAO</v>
      </c>
      <c r="M277" s="198">
        <f t="shared" ca="1" si="74"/>
        <v>43217850000159</v>
      </c>
      <c r="N277" s="147" t="str">
        <f t="shared" ca="1" si="74"/>
        <v>11 30043303</v>
      </c>
      <c r="O277" s="149" t="str">
        <f t="shared" ca="1" si="74"/>
        <v>rodrigo.curti@iob.com.br</v>
      </c>
      <c r="P277" s="156" t="str">
        <f t="shared" ca="1" si="74"/>
        <v>Av Marq de São Vicente 2219 Sala 01-122c 1o andar Agua Branca 05036-040 São Paulo São Paulo BRASIL</v>
      </c>
      <c r="Q277" s="149" t="str">
        <f t="shared" ca="1" si="74"/>
        <v>Real</v>
      </c>
      <c r="R277" s="149">
        <f t="shared" ca="1" si="74"/>
        <v>2019.19</v>
      </c>
      <c r="S277" s="149">
        <f t="shared" ca="1" si="74"/>
        <v>1291.33</v>
      </c>
      <c r="T277" s="149">
        <f t="shared" ca="1" si="74"/>
        <v>970.48</v>
      </c>
      <c r="V277" s="157">
        <f t="shared" ca="1" si="72"/>
        <v>0</v>
      </c>
      <c r="W277" s="158">
        <f t="shared" ca="1" si="72"/>
        <v>0</v>
      </c>
      <c r="X277" s="155" t="str">
        <f t="shared" ca="1" si="72"/>
        <v>Real</v>
      </c>
      <c r="Y277" s="155">
        <f t="shared" ca="1" si="68"/>
        <v>0</v>
      </c>
      <c r="Z277" s="155" t="str">
        <f t="shared" ca="1" si="73"/>
        <v>Sim</v>
      </c>
      <c r="AA277" s="156" t="str">
        <f t="shared" ca="1" si="73"/>
        <v>Pagamento mensalmente</v>
      </c>
      <c r="AB277" s="156" t="str">
        <f t="shared" ca="1" si="70"/>
        <v>Saldo parcelamento de NF - Pagamento mensal</v>
      </c>
    </row>
    <row r="278" spans="1:36">
      <c r="B278" s="146">
        <v>438</v>
      </c>
      <c r="C278" s="206" t="s">
        <v>59</v>
      </c>
      <c r="D278" s="149" t="s">
        <v>69</v>
      </c>
      <c r="E278" s="149" t="s">
        <v>74</v>
      </c>
      <c r="F278" s="149"/>
      <c r="G278" s="201" t="str">
        <f t="shared" ca="1" si="69"/>
        <v>OSBR</v>
      </c>
      <c r="H278" s="149"/>
      <c r="I278" s="147" t="s">
        <v>66</v>
      </c>
      <c r="J278" s="147" t="s">
        <v>67</v>
      </c>
      <c r="K278" s="147" t="s">
        <v>14</v>
      </c>
      <c r="L278" s="148" t="str">
        <f t="shared" ca="1" si="74"/>
        <v>MUNDIVOX DO BRASIL LTDA</v>
      </c>
      <c r="M278" s="198">
        <f t="shared" ca="1" si="74"/>
        <v>3580510000254</v>
      </c>
      <c r="N278" s="147" t="str">
        <f t="shared" ca="1" si="74"/>
        <v>21 3723-8306</v>
      </c>
      <c r="O278" s="149" t="str">
        <f t="shared" ca="1" si="74"/>
        <v>faturamento@mundivox.com</v>
      </c>
      <c r="P278" s="156" t="str">
        <f t="shared" ca="1" si="74"/>
        <v>Rua São José 90 16o andar Centro 20010020 Rio de Janeiro Rio de Janeiro RJ BRASIL</v>
      </c>
      <c r="Q278" s="149" t="str">
        <f t="shared" ca="1" si="74"/>
        <v>Real</v>
      </c>
      <c r="R278" s="149">
        <f t="shared" ca="1" si="74"/>
        <v>850</v>
      </c>
      <c r="S278" s="149">
        <f t="shared" ca="1" si="74"/>
        <v>850</v>
      </c>
      <c r="T278" s="149">
        <f t="shared" ca="1" si="74"/>
        <v>850</v>
      </c>
      <c r="V278" s="157">
        <f t="shared" ca="1" si="72"/>
        <v>0</v>
      </c>
      <c r="W278" s="158">
        <f t="shared" ca="1" si="72"/>
        <v>0</v>
      </c>
      <c r="X278" s="155" t="str">
        <f t="shared" ca="1" si="72"/>
        <v>Real</v>
      </c>
      <c r="Y278" s="155">
        <f t="shared" ca="1" si="68"/>
        <v>0</v>
      </c>
      <c r="Z278" s="155" t="str">
        <f t="shared" ca="1" si="73"/>
        <v>Sim</v>
      </c>
      <c r="AA278" s="156" t="str">
        <f t="shared" ca="1" si="73"/>
        <v>Pagamento mensalmente</v>
      </c>
      <c r="AB278" s="156" t="str">
        <f t="shared" ca="1" si="70"/>
        <v>Saldo 1 mês - pagamento mensal</v>
      </c>
    </row>
    <row r="279" spans="1:36" ht="30">
      <c r="B279" s="146">
        <v>248</v>
      </c>
      <c r="C279" s="206" t="s">
        <v>59</v>
      </c>
      <c r="D279" s="149" t="s">
        <v>65</v>
      </c>
      <c r="E279" s="149"/>
      <c r="F279" s="149"/>
      <c r="G279" s="201" t="str">
        <f t="shared" ca="1" si="69"/>
        <v>OSCN</v>
      </c>
      <c r="H279" s="149"/>
      <c r="I279" s="147" t="s">
        <v>66</v>
      </c>
      <c r="J279" s="147" t="s">
        <v>67</v>
      </c>
      <c r="K279" s="147" t="s">
        <v>14</v>
      </c>
      <c r="L279" s="280" t="str">
        <f t="shared" ca="1" si="74"/>
        <v>FORZA COMERCIO E EQUIPAMENTOS</v>
      </c>
      <c r="M279" s="283">
        <f t="shared" ca="1" si="74"/>
        <v>11208854000184</v>
      </c>
      <c r="N279" s="285" t="str">
        <f t="shared" ca="1" si="74"/>
        <v>21 27722211</v>
      </c>
      <c r="O279" s="216" t="str">
        <f t="shared" ca="1" si="74"/>
        <v>jgw@jgwcontabil.com.br</v>
      </c>
      <c r="P279" s="276" t="str">
        <f t="shared" ca="1" si="74"/>
        <v>Av Brigadeiro Faria Lima e Silva 581 25 de Agosto 25085131 Rio de Janeiro Duque de Caxias BRASIL</v>
      </c>
      <c r="Q279" s="149" t="str">
        <f t="shared" ca="1" si="74"/>
        <v>Real</v>
      </c>
      <c r="R279" s="149">
        <f t="shared" ca="1" si="74"/>
        <v>804.66</v>
      </c>
      <c r="S279" s="149">
        <f t="shared" ca="1" si="74"/>
        <v>813.37448255353502</v>
      </c>
      <c r="T279" s="149">
        <f t="shared" ca="1" si="74"/>
        <v>813.37448255353502</v>
      </c>
      <c r="V279" s="157" t="str">
        <f t="shared" ca="1" si="72"/>
        <v>SIM</v>
      </c>
      <c r="W279" s="158">
        <f t="shared" ca="1" si="72"/>
        <v>3</v>
      </c>
      <c r="X279" s="155" t="str">
        <f t="shared" ca="1" si="72"/>
        <v>Real</v>
      </c>
      <c r="Y279" s="155">
        <f t="shared" ca="1" si="68"/>
        <v>489</v>
      </c>
      <c r="Z279" s="155" t="str">
        <f t="shared" ca="1" si="73"/>
        <v>NÃO</v>
      </c>
      <c r="AA279" s="156">
        <f t="shared" ca="1" si="73"/>
        <v>0</v>
      </c>
      <c r="AB279" s="156">
        <f t="shared" ca="1" si="70"/>
        <v>0</v>
      </c>
    </row>
    <row r="280" spans="1:36" ht="30">
      <c r="B280" s="146">
        <v>472</v>
      </c>
      <c r="C280" s="206" t="s">
        <v>59</v>
      </c>
      <c r="D280" s="149" t="s">
        <v>69</v>
      </c>
      <c r="E280" s="149"/>
      <c r="F280" s="149"/>
      <c r="G280" s="201" t="str">
        <f t="shared" ca="1" si="69"/>
        <v>OSCN</v>
      </c>
      <c r="H280" s="149"/>
      <c r="I280" s="147" t="s">
        <v>66</v>
      </c>
      <c r="J280" s="147" t="s">
        <v>67</v>
      </c>
      <c r="K280" s="147" t="s">
        <v>14</v>
      </c>
      <c r="L280" s="280" t="str">
        <f t="shared" ca="1" si="74"/>
        <v>PANALPINA LTDA</v>
      </c>
      <c r="M280" s="283" t="str">
        <f t="shared" ca="1" si="74"/>
        <v>49.728.108/0011-66</v>
      </c>
      <c r="N280" s="285" t="str">
        <f t="shared" ca="1" si="74"/>
        <v>21 3500-2420</v>
      </c>
      <c r="O280" s="216" t="str">
        <f t="shared" ca="1" si="74"/>
        <v>br.fiscal@br.dsv.com</v>
      </c>
      <c r="P280" s="276" t="str">
        <f t="shared" ca="1" si="74"/>
        <v>Av Almirante Barroso 81 28 Andar Sala 2801 A Centro 20031-004 Rio de Janeiro Rio de Janeiro RJ BRASIL</v>
      </c>
      <c r="Q280" s="149" t="str">
        <f t="shared" ca="1" si="74"/>
        <v>Real</v>
      </c>
      <c r="R280" s="149">
        <f t="shared" ca="1" si="74"/>
        <v>716.81</v>
      </c>
      <c r="S280" s="149">
        <f t="shared" ca="1" si="74"/>
        <v>716.81</v>
      </c>
      <c r="T280" s="149">
        <f t="shared" ca="1" si="74"/>
        <v>716.81</v>
      </c>
      <c r="V280" s="157">
        <f t="shared" ca="1" si="72"/>
        <v>0</v>
      </c>
      <c r="W280" s="158">
        <f t="shared" ca="1" si="72"/>
        <v>0</v>
      </c>
      <c r="X280" s="155" t="str">
        <f t="shared" ca="1" si="72"/>
        <v>Real</v>
      </c>
      <c r="Y280" s="155">
        <f t="shared" ca="1" si="68"/>
        <v>0</v>
      </c>
      <c r="Z280" s="155" t="str">
        <f t="shared" ca="1" si="73"/>
        <v>Não</v>
      </c>
      <c r="AA280" s="156">
        <f t="shared" ca="1" si="73"/>
        <v>0</v>
      </c>
      <c r="AB280" s="156">
        <f t="shared" ca="1" si="70"/>
        <v>0</v>
      </c>
    </row>
    <row r="281" spans="1:36">
      <c r="A281" s="290"/>
      <c r="B281" s="146">
        <v>386</v>
      </c>
      <c r="C281" s="206" t="s">
        <v>59</v>
      </c>
      <c r="D281" s="149" t="s">
        <v>69</v>
      </c>
      <c r="E281" s="149"/>
      <c r="F281" s="149"/>
      <c r="G281" s="201" t="str">
        <f t="shared" ca="1" si="69"/>
        <v>OSCN</v>
      </c>
      <c r="H281" s="149"/>
      <c r="I281" s="147" t="s">
        <v>66</v>
      </c>
      <c r="J281" s="147" t="s">
        <v>67</v>
      </c>
      <c r="K281" s="147" t="s">
        <v>14</v>
      </c>
      <c r="L281" s="280" t="str">
        <f t="shared" ca="1" si="74"/>
        <v>MAGMA COMUNICACAO E DESIGN LTDA</v>
      </c>
      <c r="M281" s="283">
        <f t="shared" ca="1" si="74"/>
        <v>6080664000194</v>
      </c>
      <c r="N281" s="285" t="str">
        <f t="shared" ca="1" si="74"/>
        <v>21 3553-1230</v>
      </c>
      <c r="O281" s="216" t="str">
        <f t="shared" ca="1" si="74"/>
        <v>raphaella@magmacomunicacao.com.br</v>
      </c>
      <c r="P281" s="276" t="str">
        <f t="shared" ca="1" si="74"/>
        <v>Rua Nascimento Silva 66 Ap 303 Ipanema 22421-020 Rio de Janeiro Rio de Janeiro RJ BRASIL</v>
      </c>
      <c r="Q281" s="149" t="str">
        <f t="shared" ca="1" si="74"/>
        <v>Real</v>
      </c>
      <c r="R281" s="149">
        <f t="shared" ca="1" si="74"/>
        <v>683</v>
      </c>
      <c r="S281" s="149">
        <f t="shared" ca="1" si="74"/>
        <v>683</v>
      </c>
      <c r="T281" s="149">
        <f t="shared" ca="1" si="74"/>
        <v>683</v>
      </c>
      <c r="V281" s="157">
        <f t="shared" ca="1" si="72"/>
        <v>0</v>
      </c>
      <c r="W281" s="158">
        <f t="shared" ca="1" si="72"/>
        <v>0</v>
      </c>
      <c r="X281" s="155" t="str">
        <f t="shared" ca="1" si="72"/>
        <v>Real</v>
      </c>
      <c r="Y281" s="155">
        <f t="shared" ca="1" si="68"/>
        <v>0</v>
      </c>
      <c r="Z281" s="155" t="str">
        <f t="shared" ca="1" si="73"/>
        <v>Não</v>
      </c>
      <c r="AA281" s="156">
        <f t="shared" ca="1" si="73"/>
        <v>0</v>
      </c>
      <c r="AB281" s="156">
        <f t="shared" ca="1" si="70"/>
        <v>0</v>
      </c>
    </row>
    <row r="282" spans="1:36">
      <c r="B282" s="146">
        <v>29</v>
      </c>
      <c r="C282" s="206" t="s">
        <v>59</v>
      </c>
      <c r="D282" s="149" t="s">
        <v>65</v>
      </c>
      <c r="E282" s="149"/>
      <c r="F282" s="149"/>
      <c r="G282" s="201" t="str">
        <f t="shared" ca="1" si="69"/>
        <v>OSCN</v>
      </c>
      <c r="H282" s="149"/>
      <c r="I282" s="147" t="s">
        <v>66</v>
      </c>
      <c r="J282" s="147" t="s">
        <v>67</v>
      </c>
      <c r="K282" s="147" t="s">
        <v>14</v>
      </c>
      <c r="L282" s="280" t="str">
        <f t="shared" ca="1" si="74"/>
        <v>ACOS CONTINENTE INDUSTRIA E COMERCI</v>
      </c>
      <c r="M282" s="283">
        <f t="shared" ca="1" si="74"/>
        <v>80714000238</v>
      </c>
      <c r="N282" s="285" t="str">
        <f t="shared" ca="1" si="74"/>
        <v>11 21796000</v>
      </c>
      <c r="O282" s="216" t="str">
        <f t="shared" ca="1" si="74"/>
        <v>acoscontinentesp@tuol.com.br</v>
      </c>
      <c r="P282" s="276" t="str">
        <f t="shared" ca="1" si="74"/>
        <v>Rod Amaral Peixoto 2401 3o andar Sala 302 Baldeador 24140005 Rio de Janeiro Niteroi BRASIL</v>
      </c>
      <c r="Q282" s="149" t="str">
        <f t="shared" ca="1" si="74"/>
        <v>Real</v>
      </c>
      <c r="R282" s="149">
        <f t="shared" ca="1" si="74"/>
        <v>520.20000000000005</v>
      </c>
      <c r="S282" s="149">
        <f t="shared" ca="1" si="74"/>
        <v>525.83246455961</v>
      </c>
      <c r="T282" s="149">
        <f t="shared" ca="1" si="74"/>
        <v>525.83246455961</v>
      </c>
      <c r="V282" s="157" t="str">
        <f t="shared" ca="1" si="72"/>
        <v>SIM</v>
      </c>
      <c r="W282" s="158">
        <f t="shared" ca="1" si="72"/>
        <v>3</v>
      </c>
      <c r="X282" s="155" t="str">
        <f t="shared" ca="1" si="72"/>
        <v>Real</v>
      </c>
      <c r="Y282" s="155">
        <f t="shared" ca="1" si="68"/>
        <v>316.13</v>
      </c>
      <c r="Z282" s="155" t="str">
        <f t="shared" ca="1" si="73"/>
        <v>Não</v>
      </c>
      <c r="AA282" s="156">
        <f t="shared" ca="1" si="73"/>
        <v>0</v>
      </c>
      <c r="AB282" s="156">
        <f t="shared" ca="1" si="70"/>
        <v>0</v>
      </c>
    </row>
    <row r="283" spans="1:36">
      <c r="B283" s="146">
        <v>362</v>
      </c>
      <c r="C283" s="206" t="s">
        <v>59</v>
      </c>
      <c r="D283" s="149" t="s">
        <v>65</v>
      </c>
      <c r="E283" s="149"/>
      <c r="F283" s="149"/>
      <c r="G283" s="201" t="str">
        <f t="shared" ca="1" si="69"/>
        <v>OSCN</v>
      </c>
      <c r="H283" s="149"/>
      <c r="I283" s="147" t="s">
        <v>66</v>
      </c>
      <c r="J283" s="147" t="s">
        <v>67</v>
      </c>
      <c r="K283" s="147" t="s">
        <v>14</v>
      </c>
      <c r="L283" s="280" t="str">
        <f t="shared" ref="L283:T292" ca="1" si="75">INDEX(INDIRECT($I283&amp;"!$1:$1048576"),MATCH($B283,INDIRECT($I283&amp;"!$A:$A"),),MATCH(L$2,INDIRECT($I283&amp;"!$1:$1"),))</f>
        <v>LERSCH TRADUCOES</v>
      </c>
      <c r="M283" s="283">
        <f t="shared" ca="1" si="75"/>
        <v>2099766000109</v>
      </c>
      <c r="N283" s="285" t="str">
        <f t="shared" ca="1" si="75"/>
        <v>21 35233600</v>
      </c>
      <c r="O283" s="216" t="str">
        <f t="shared" ca="1" si="75"/>
        <v>lersch@lersch.com.br</v>
      </c>
      <c r="P283" s="276" t="str">
        <f t="shared" ca="1" si="75"/>
        <v>Av Rio Branco 156 Sala 3401 ,3438 e 3439 Centro 20040003 Rio de Janeiro Rio de Janeiro BRASIL</v>
      </c>
      <c r="Q283" s="149" t="str">
        <f t="shared" ca="1" si="75"/>
        <v>Real</v>
      </c>
      <c r="R283" s="149">
        <f t="shared" ca="1" si="75"/>
        <v>468.641798845648</v>
      </c>
      <c r="S283" s="149">
        <f t="shared" ca="1" si="75"/>
        <v>473.71994403117998</v>
      </c>
      <c r="T283" s="149">
        <f t="shared" ca="1" si="75"/>
        <v>473.72</v>
      </c>
      <c r="V283" s="157" t="str">
        <f t="shared" ca="1" si="72"/>
        <v>SIM</v>
      </c>
      <c r="W283" s="158">
        <f t="shared" ca="1" si="72"/>
        <v>3</v>
      </c>
      <c r="X283" s="155" t="str">
        <f t="shared" ca="1" si="72"/>
        <v>Real</v>
      </c>
      <c r="Y283" s="155">
        <f t="shared" ca="1" si="68"/>
        <v>284.8</v>
      </c>
      <c r="Z283" s="155" t="str">
        <f t="shared" ca="1" si="73"/>
        <v>Não</v>
      </c>
      <c r="AA283" s="156">
        <f t="shared" ca="1" si="73"/>
        <v>0</v>
      </c>
      <c r="AB283" s="156">
        <f t="shared" ca="1" si="70"/>
        <v>0</v>
      </c>
    </row>
    <row r="284" spans="1:36" ht="30">
      <c r="B284" s="146">
        <v>557</v>
      </c>
      <c r="C284" s="206" t="s">
        <v>59</v>
      </c>
      <c r="D284" s="149" t="s">
        <v>69</v>
      </c>
      <c r="E284" s="149"/>
      <c r="F284" s="149"/>
      <c r="G284" s="201" t="str">
        <f t="shared" ca="1" si="69"/>
        <v>OSBR</v>
      </c>
      <c r="H284" s="149"/>
      <c r="I284" s="147" t="s">
        <v>66</v>
      </c>
      <c r="J284" s="147" t="s">
        <v>67</v>
      </c>
      <c r="K284" s="147" t="s">
        <v>14</v>
      </c>
      <c r="L284" s="280" t="str">
        <f t="shared" ca="1" si="75"/>
        <v>SERASA S.A</v>
      </c>
      <c r="M284" s="283">
        <f t="shared" ca="1" si="75"/>
        <v>62173620000180</v>
      </c>
      <c r="N284" s="285" t="str">
        <f t="shared" ca="1" si="75"/>
        <v>11 28479061</v>
      </c>
      <c r="O284" s="216" t="str">
        <f t="shared" ca="1" si="75"/>
        <v>atende.serasa@br.experian.com</v>
      </c>
      <c r="P284" s="276" t="str">
        <f t="shared" ca="1" si="75"/>
        <v>Rua Jose Rabello Portella 638 Jardim Maria de Fatima 13220540 São Paulo Varzea Paulista SP BRASIL</v>
      </c>
      <c r="Q284" s="149" t="str">
        <f t="shared" ca="1" si="75"/>
        <v>Real</v>
      </c>
      <c r="R284" s="149">
        <f t="shared" ca="1" si="75"/>
        <v>319</v>
      </c>
      <c r="S284" s="149">
        <f t="shared" ca="1" si="75"/>
        <v>319</v>
      </c>
      <c r="T284" s="149">
        <f t="shared" ca="1" si="75"/>
        <v>319</v>
      </c>
      <c r="V284" s="157">
        <f t="shared" ca="1" si="72"/>
        <v>0</v>
      </c>
      <c r="W284" s="158">
        <f t="shared" ca="1" si="72"/>
        <v>0</v>
      </c>
      <c r="X284" s="155" t="str">
        <f t="shared" ca="1" si="72"/>
        <v>Real</v>
      </c>
      <c r="Y284" s="155">
        <f t="shared" ca="1" si="68"/>
        <v>0</v>
      </c>
      <c r="Z284" s="155" t="str">
        <f t="shared" ca="1" si="73"/>
        <v>Não</v>
      </c>
      <c r="AA284" s="156">
        <f t="shared" ca="1" si="73"/>
        <v>0</v>
      </c>
      <c r="AB284" s="156">
        <f t="shared" ca="1" si="70"/>
        <v>0</v>
      </c>
    </row>
    <row r="285" spans="1:36">
      <c r="B285" s="146">
        <v>326</v>
      </c>
      <c r="C285" s="206" t="s">
        <v>59</v>
      </c>
      <c r="D285" s="149" t="s">
        <v>69</v>
      </c>
      <c r="E285" s="149" t="s">
        <v>74</v>
      </c>
      <c r="F285" s="149"/>
      <c r="G285" s="201" t="str">
        <f t="shared" ca="1" si="69"/>
        <v>OSBR</v>
      </c>
      <c r="H285" s="149"/>
      <c r="I285" s="147" t="s">
        <v>66</v>
      </c>
      <c r="J285" s="147" t="s">
        <v>67</v>
      </c>
      <c r="K285" s="147" t="s">
        <v>14</v>
      </c>
      <c r="L285" s="148" t="str">
        <f t="shared" ca="1" si="75"/>
        <v>JFX ELETRONICA E REFRIGERACAO</v>
      </c>
      <c r="M285" s="198" t="str">
        <f t="shared" ca="1" si="75"/>
        <v>13.393.420/0001-27</v>
      </c>
      <c r="N285" s="147" t="str">
        <f t="shared" ca="1" si="75"/>
        <v>21 3757-6217</v>
      </c>
      <c r="O285" s="149" t="str">
        <f t="shared" ca="1" si="75"/>
        <v>financeiro@jfxrefrigeracao.com.br</v>
      </c>
      <c r="P285" s="156" t="str">
        <f t="shared" ca="1" si="75"/>
        <v>Rua Salgado Filho 159 Lote 14 Quadra 50 Jardim Meriti 25555-190 Rio de Janeiro São João de Meriti RJ BRASIL</v>
      </c>
      <c r="Q285" s="149" t="str">
        <f t="shared" ca="1" si="75"/>
        <v>Real</v>
      </c>
      <c r="R285" s="149">
        <f t="shared" ca="1" si="75"/>
        <v>280</v>
      </c>
      <c r="S285" s="149">
        <f t="shared" ca="1" si="75"/>
        <v>280</v>
      </c>
      <c r="T285" s="149">
        <f t="shared" ca="1" si="75"/>
        <v>280</v>
      </c>
      <c r="V285" s="157">
        <f t="shared" ref="V285:X304" ca="1" si="76">INDEX(INDIRECT($I285&amp;"!$1:$1048576"),MATCH($B285,INDIRECT($I285&amp;"!$A:$A"),),MATCH(V$2,INDIRECT($I285&amp;"!$1:$1"),))</f>
        <v>0</v>
      </c>
      <c r="W285" s="158">
        <f t="shared" ca="1" si="76"/>
        <v>0</v>
      </c>
      <c r="X285" s="155" t="str">
        <f t="shared" ca="1" si="76"/>
        <v>Real</v>
      </c>
      <c r="Y285" s="155">
        <f t="shared" ca="1" si="68"/>
        <v>0</v>
      </c>
      <c r="Z285" s="155" t="str">
        <f t="shared" ref="Z285:AA304" ca="1" si="77">INDEX(INDIRECT($I285&amp;"!$1:$1048576"),MATCH($B285,INDIRECT($I285&amp;"!$A:$A"),),MATCH(Z$2,INDIRECT($I285&amp;"!$1:$1"),))</f>
        <v>Sim</v>
      </c>
      <c r="AA285" s="156" t="str">
        <f t="shared" ca="1" si="77"/>
        <v xml:space="preserve">Pagamento mensalmente - pagamento a ser realizado em 05/02/2024 - Contrato </v>
      </c>
      <c r="AB285" s="156" t="str">
        <f t="shared" ca="1" si="70"/>
        <v>Saldo 1 mês - pagamento mensal</v>
      </c>
    </row>
    <row r="286" spans="1:36">
      <c r="B286" s="146">
        <v>140</v>
      </c>
      <c r="C286" s="206" t="s">
        <v>59</v>
      </c>
      <c r="D286" s="149" t="s">
        <v>65</v>
      </c>
      <c r="E286" s="149"/>
      <c r="F286" s="149"/>
      <c r="G286" s="201" t="str">
        <f t="shared" ca="1" si="69"/>
        <v>OSBR</v>
      </c>
      <c r="H286" s="149"/>
      <c r="I286" s="147" t="s">
        <v>66</v>
      </c>
      <c r="J286" s="147" t="s">
        <v>67</v>
      </c>
      <c r="K286" s="147" t="s">
        <v>14</v>
      </c>
      <c r="L286" s="280" t="str">
        <f t="shared" ca="1" si="75"/>
        <v>CONFERENCE CALL DO BRASIL SA</v>
      </c>
      <c r="M286" s="283">
        <f t="shared" ca="1" si="75"/>
        <v>5991199000180</v>
      </c>
      <c r="N286" s="285" t="str">
        <f t="shared" ca="1" si="75"/>
        <v>11 46886217</v>
      </c>
      <c r="O286" s="216" t="str">
        <f t="shared" ca="1" si="75"/>
        <v>ccall@ccall.com.br</v>
      </c>
      <c r="P286" s="276" t="str">
        <f t="shared" ca="1" si="75"/>
        <v>Al Tocantins 125 Sala 3201 Alphaville Empresarial 6455020 São Paulo Sao Paulo BRASIL</v>
      </c>
      <c r="Q286" s="149" t="str">
        <f t="shared" ca="1" si="75"/>
        <v>Real</v>
      </c>
      <c r="R286" s="149">
        <f t="shared" ca="1" si="75"/>
        <v>252.75</v>
      </c>
      <c r="S286" s="149">
        <f t="shared" ca="1" si="75"/>
        <v>255.48940801681599</v>
      </c>
      <c r="T286" s="149">
        <f t="shared" ca="1" si="75"/>
        <v>255.48940801681599</v>
      </c>
      <c r="V286" s="157" t="str">
        <f t="shared" ca="1" si="76"/>
        <v>SIM</v>
      </c>
      <c r="W286" s="158">
        <f t="shared" ca="1" si="76"/>
        <v>3</v>
      </c>
      <c r="X286" s="155" t="str">
        <f t="shared" ca="1" si="76"/>
        <v>Real</v>
      </c>
      <c r="Y286" s="155">
        <f t="shared" ca="1" si="68"/>
        <v>153.6</v>
      </c>
      <c r="Z286" s="155" t="str">
        <f t="shared" ca="1" si="77"/>
        <v>Não</v>
      </c>
      <c r="AA286" s="156">
        <f t="shared" ca="1" si="77"/>
        <v>0</v>
      </c>
      <c r="AB286" s="156">
        <f t="shared" ca="1" si="70"/>
        <v>0</v>
      </c>
    </row>
    <row r="287" spans="1:36" s="290" customFormat="1">
      <c r="A287" s="140"/>
      <c r="B287" s="146">
        <v>492</v>
      </c>
      <c r="C287" s="206" t="s">
        <v>59</v>
      </c>
      <c r="D287" s="149" t="s">
        <v>69</v>
      </c>
      <c r="E287" s="149"/>
      <c r="F287" s="149" t="s">
        <v>20</v>
      </c>
      <c r="G287" s="201" t="str">
        <f t="shared" ca="1" si="69"/>
        <v>OSBR</v>
      </c>
      <c r="H287" s="149"/>
      <c r="I287" s="147" t="s">
        <v>66</v>
      </c>
      <c r="J287" s="147" t="s">
        <v>67</v>
      </c>
      <c r="K287" s="147" t="s">
        <v>14</v>
      </c>
      <c r="L287" s="280" t="str">
        <f t="shared" ca="1" si="75"/>
        <v>POST EXPRESS TREZE DE MAIO SERVICOS</v>
      </c>
      <c r="M287" s="283" t="str">
        <f t="shared" ca="1" si="75"/>
        <v>10.911.381/0001-14</v>
      </c>
      <c r="N287" s="285" t="str">
        <f t="shared" ca="1" si="75"/>
        <v>21 2240-0766</v>
      </c>
      <c r="O287" s="216" t="str">
        <f t="shared" ca="1" si="75"/>
        <v>não encontrado</v>
      </c>
      <c r="P287" s="276" t="str">
        <f t="shared" ca="1" si="75"/>
        <v>Av Primeiro de Março 153 Loja Centro 20010-000 Rio de Janeiro Rio de Janeiro RJ BRASIL</v>
      </c>
      <c r="Q287" s="149" t="str">
        <f t="shared" ca="1" si="75"/>
        <v>Real</v>
      </c>
      <c r="R287" s="149">
        <f t="shared" ca="1" si="75"/>
        <v>235.2</v>
      </c>
      <c r="S287" s="149">
        <f t="shared" ca="1" si="75"/>
        <v>235.2</v>
      </c>
      <c r="T287" s="149">
        <f t="shared" ca="1" si="75"/>
        <v>235.2</v>
      </c>
      <c r="U287" s="140"/>
      <c r="V287" s="157">
        <f t="shared" ca="1" si="76"/>
        <v>0</v>
      </c>
      <c r="W287" s="158">
        <f t="shared" ca="1" si="76"/>
        <v>0</v>
      </c>
      <c r="X287" s="155" t="str">
        <f t="shared" ca="1" si="76"/>
        <v>Real</v>
      </c>
      <c r="Y287" s="155">
        <f t="shared" ca="1" si="68"/>
        <v>0</v>
      </c>
      <c r="Z287" s="155" t="str">
        <f t="shared" ca="1" si="77"/>
        <v>Não</v>
      </c>
      <c r="AA287" s="156">
        <f t="shared" ca="1" si="77"/>
        <v>0</v>
      </c>
      <c r="AB287" s="156">
        <f t="shared" ca="1" si="70"/>
        <v>0</v>
      </c>
      <c r="AC287" s="63" t="s">
        <v>58</v>
      </c>
      <c r="AD287" s="140"/>
      <c r="AE287" s="140"/>
      <c r="AF287" s="140"/>
      <c r="AG287" s="140"/>
      <c r="AH287" s="140"/>
      <c r="AI287" s="140"/>
      <c r="AJ287" s="140"/>
    </row>
    <row r="288" spans="1:36" ht="30">
      <c r="B288" s="146">
        <v>256</v>
      </c>
      <c r="C288" s="206" t="s">
        <v>59</v>
      </c>
      <c r="D288" s="149" t="s">
        <v>69</v>
      </c>
      <c r="E288" s="149"/>
      <c r="F288" s="149"/>
      <c r="G288" s="201" t="str">
        <f t="shared" ca="1" si="69"/>
        <v>OSCN</v>
      </c>
      <c r="H288" s="149"/>
      <c r="I288" s="147" t="s">
        <v>66</v>
      </c>
      <c r="J288" s="147" t="s">
        <v>67</v>
      </c>
      <c r="K288" s="147" t="s">
        <v>14</v>
      </c>
      <c r="L288" s="280" t="str">
        <f t="shared" ca="1" si="75"/>
        <v>G.A REINOSO SERVICOS DE INFORMATICA</v>
      </c>
      <c r="M288" s="283" t="str">
        <f t="shared" ca="1" si="75"/>
        <v>00.673.404/0001-46</v>
      </c>
      <c r="N288" s="285" t="str">
        <f t="shared" ca="1" si="75"/>
        <v>21 2413-9259</v>
      </c>
      <c r="O288" s="216" t="str">
        <f t="shared" ca="1" si="75"/>
        <v>vendas@impricard.com.br</v>
      </c>
      <c r="P288" s="276" t="str">
        <f t="shared" ca="1" si="75"/>
        <v>Rua Tenente Frederico Gustavo 55 Jacarepagua 21321-170 Rio de Janeiro Rio de Janeiro RJ BRASIL</v>
      </c>
      <c r="Q288" s="149" t="str">
        <f t="shared" ca="1" si="75"/>
        <v>Real</v>
      </c>
      <c r="R288" s="149">
        <f t="shared" ca="1" si="75"/>
        <v>212.2</v>
      </c>
      <c r="S288" s="149">
        <f t="shared" ca="1" si="75"/>
        <v>212.2</v>
      </c>
      <c r="T288" s="149">
        <f t="shared" ca="1" si="75"/>
        <v>212.2</v>
      </c>
      <c r="V288" s="157">
        <f t="shared" ca="1" si="76"/>
        <v>0</v>
      </c>
      <c r="W288" s="158">
        <f t="shared" ca="1" si="76"/>
        <v>0</v>
      </c>
      <c r="X288" s="155" t="str">
        <f t="shared" ca="1" si="76"/>
        <v>Real</v>
      </c>
      <c r="Y288" s="155">
        <f t="shared" ca="1" si="68"/>
        <v>0</v>
      </c>
      <c r="Z288" s="155" t="str">
        <f t="shared" ca="1" si="77"/>
        <v>Não</v>
      </c>
      <c r="AA288" s="156">
        <f t="shared" ca="1" si="77"/>
        <v>0</v>
      </c>
      <c r="AB288" s="156">
        <f t="shared" ca="1" si="70"/>
        <v>0</v>
      </c>
    </row>
    <row r="289" spans="2:36">
      <c r="B289" s="146">
        <v>118</v>
      </c>
      <c r="C289" s="206" t="s">
        <v>59</v>
      </c>
      <c r="D289" s="149" t="s">
        <v>65</v>
      </c>
      <c r="E289" s="149"/>
      <c r="F289" s="149"/>
      <c r="G289" s="201" t="str">
        <f t="shared" ca="1" si="69"/>
        <v>OSBR</v>
      </c>
      <c r="H289" s="149"/>
      <c r="I289" s="147" t="s">
        <v>66</v>
      </c>
      <c r="J289" s="147" t="s">
        <v>67</v>
      </c>
      <c r="K289" s="147" t="s">
        <v>14</v>
      </c>
      <c r="L289" s="280" t="str">
        <f t="shared" ca="1" si="75"/>
        <v>CEM DIGITALIZACAO DE DADO</v>
      </c>
      <c r="M289" s="283">
        <f t="shared" ca="1" si="75"/>
        <v>2045967000115</v>
      </c>
      <c r="N289" s="285" t="str">
        <f t="shared" ca="1" si="75"/>
        <v>21 98855880</v>
      </c>
      <c r="O289" s="216" t="str">
        <f t="shared" ca="1" si="75"/>
        <v>lucianoperito@terra.com.br</v>
      </c>
      <c r="P289" s="276" t="str">
        <f t="shared" ca="1" si="75"/>
        <v>Av Geremario Dantas 807 Sala 0729 Pechincha 22743011 Rio de Janeiro Rio de Janeiro BRASIL</v>
      </c>
      <c r="Q289" s="149" t="str">
        <f t="shared" ca="1" si="75"/>
        <v>Real</v>
      </c>
      <c r="R289" s="149">
        <f t="shared" ca="1" si="75"/>
        <v>154.46</v>
      </c>
      <c r="S289" s="149">
        <f t="shared" ca="1" si="75"/>
        <v>156.13796048527701</v>
      </c>
      <c r="T289" s="149">
        <f t="shared" ca="1" si="75"/>
        <v>156.13796048527701</v>
      </c>
      <c r="V289" s="157" t="str">
        <f t="shared" ca="1" si="76"/>
        <v>SIM</v>
      </c>
      <c r="W289" s="158">
        <f t="shared" ca="1" si="76"/>
        <v>3</v>
      </c>
      <c r="X289" s="155" t="str">
        <f t="shared" ca="1" si="76"/>
        <v>Real</v>
      </c>
      <c r="Y289" s="155">
        <f t="shared" ref="Y289:Y320" ca="1" si="78">INDEX(INDIRECT($I289&amp;"!$1:$1048576"),MATCH($B289,INDIRECT($I289&amp;"!$A:$A"),),MATCH(Y$2,INDIRECT($I289&amp;"!$1:$1"),))</f>
        <v>93.87</v>
      </c>
      <c r="Z289" s="155" t="str">
        <f t="shared" ca="1" si="77"/>
        <v>Não</v>
      </c>
      <c r="AA289" s="156">
        <f t="shared" ca="1" si="77"/>
        <v>0</v>
      </c>
      <c r="AB289" s="156">
        <f t="shared" ca="1" si="70"/>
        <v>0</v>
      </c>
    </row>
    <row r="290" spans="2:36" ht="30">
      <c r="B290" s="146">
        <v>450</v>
      </c>
      <c r="C290" s="206" t="s">
        <v>59</v>
      </c>
      <c r="D290" s="149" t="s">
        <v>69</v>
      </c>
      <c r="E290" s="149"/>
      <c r="F290" s="149"/>
      <c r="G290" s="201" t="str">
        <f t="shared" ca="1" si="69"/>
        <v>OSCN</v>
      </c>
      <c r="H290" s="149"/>
      <c r="I290" s="147" t="s">
        <v>66</v>
      </c>
      <c r="J290" s="147" t="s">
        <v>67</v>
      </c>
      <c r="K290" s="147" t="s">
        <v>14</v>
      </c>
      <c r="L290" s="280" t="str">
        <f t="shared" ca="1" si="75"/>
        <v>NEXTEL TELECOMUNICACOES LTDA</v>
      </c>
      <c r="M290" s="283" t="str">
        <f t="shared" ca="1" si="75"/>
        <v>66.970.229/0001-67</v>
      </c>
      <c r="N290" s="285" t="str">
        <f t="shared" ca="1" si="75"/>
        <v>11 4313-4620</v>
      </c>
      <c r="O290" s="216" t="str">
        <f t="shared" ca="1" si="75"/>
        <v>atendimento.fiscalizacoes@claro.com.br</v>
      </c>
      <c r="P290" s="276" t="str">
        <f t="shared" ca="1" si="75"/>
        <v>Rua Henri Dunant 780 Edif Torre B Andar 3 Santo Amaro 04709-110 São Paulo São Paulo SP BRASIL</v>
      </c>
      <c r="Q290" s="149" t="str">
        <f t="shared" ca="1" si="75"/>
        <v>Real</v>
      </c>
      <c r="R290" s="149">
        <f t="shared" ca="1" si="75"/>
        <v>139.72</v>
      </c>
      <c r="S290" s="149">
        <f t="shared" ca="1" si="75"/>
        <v>139.72</v>
      </c>
      <c r="T290" s="149">
        <f t="shared" ca="1" si="75"/>
        <v>139.72</v>
      </c>
      <c r="V290" s="157">
        <f t="shared" ca="1" si="76"/>
        <v>0</v>
      </c>
      <c r="W290" s="158">
        <f t="shared" ca="1" si="76"/>
        <v>0</v>
      </c>
      <c r="X290" s="155" t="str">
        <f t="shared" ca="1" si="76"/>
        <v>Real</v>
      </c>
      <c r="Y290" s="155">
        <f t="shared" ca="1" si="78"/>
        <v>0</v>
      </c>
      <c r="Z290" s="155" t="str">
        <f t="shared" ca="1" si="77"/>
        <v>Não</v>
      </c>
      <c r="AA290" s="156">
        <f t="shared" ca="1" si="77"/>
        <v>0</v>
      </c>
      <c r="AB290" s="156">
        <f t="shared" ca="1" si="70"/>
        <v>0</v>
      </c>
    </row>
    <row r="291" spans="2:36">
      <c r="B291" s="146">
        <v>491</v>
      </c>
      <c r="C291" s="206" t="s">
        <v>59</v>
      </c>
      <c r="D291" s="149" t="s">
        <v>69</v>
      </c>
      <c r="E291" s="149"/>
      <c r="F291" s="149"/>
      <c r="G291" s="201" t="str">
        <f t="shared" ca="1" si="69"/>
        <v>OSSO</v>
      </c>
      <c r="H291" s="149"/>
      <c r="I291" s="147" t="s">
        <v>66</v>
      </c>
      <c r="J291" s="147" t="s">
        <v>67</v>
      </c>
      <c r="K291" s="147" t="s">
        <v>14</v>
      </c>
      <c r="L291" s="280" t="str">
        <f t="shared" ca="1" si="75"/>
        <v>POST EXPRESS TREZE DE MAIO SERVICOS</v>
      </c>
      <c r="M291" s="283">
        <f t="shared" ca="1" si="75"/>
        <v>10911381000114</v>
      </c>
      <c r="N291" s="285" t="str">
        <f t="shared" ca="1" si="75"/>
        <v>21 22404811</v>
      </c>
      <c r="O291" s="216" t="str">
        <f t="shared" ca="1" si="75"/>
        <v>contato@agfportomaravilha.com.br</v>
      </c>
      <c r="P291" s="276" t="str">
        <f t="shared" ca="1" si="75"/>
        <v>Av Primeiro de Março 153 Centro 20010-00 Rio de Janeiro Rio de Janeiro RJ BRASIL</v>
      </c>
      <c r="Q291" s="149" t="str">
        <f t="shared" ca="1" si="75"/>
        <v>Real</v>
      </c>
      <c r="R291" s="149">
        <f t="shared" ca="1" si="75"/>
        <v>121.7</v>
      </c>
      <c r="S291" s="149">
        <f t="shared" ca="1" si="75"/>
        <v>121.7</v>
      </c>
      <c r="T291" s="149">
        <f t="shared" ca="1" si="75"/>
        <v>121.7</v>
      </c>
      <c r="V291" s="157">
        <f t="shared" ca="1" si="76"/>
        <v>0</v>
      </c>
      <c r="W291" s="158">
        <f t="shared" ca="1" si="76"/>
        <v>0</v>
      </c>
      <c r="X291" s="155" t="str">
        <f t="shared" ca="1" si="76"/>
        <v>Real</v>
      </c>
      <c r="Y291" s="155">
        <f t="shared" ca="1" si="78"/>
        <v>0</v>
      </c>
      <c r="Z291" s="155" t="str">
        <f t="shared" ca="1" si="77"/>
        <v>NÃO</v>
      </c>
      <c r="AA291" s="156">
        <f t="shared" ca="1" si="77"/>
        <v>0</v>
      </c>
      <c r="AB291" s="156">
        <f t="shared" ca="1" si="70"/>
        <v>0</v>
      </c>
    </row>
    <row r="292" spans="2:36" ht="30">
      <c r="B292" s="146">
        <v>226</v>
      </c>
      <c r="C292" s="206" t="s">
        <v>59</v>
      </c>
      <c r="D292" s="149" t="s">
        <v>69</v>
      </c>
      <c r="E292" s="149"/>
      <c r="F292" s="149"/>
      <c r="G292" s="201" t="str">
        <f t="shared" ca="1" si="69"/>
        <v>OSCN</v>
      </c>
      <c r="H292" s="149"/>
      <c r="I292" s="147" t="s">
        <v>66</v>
      </c>
      <c r="J292" s="147" t="s">
        <v>67</v>
      </c>
      <c r="K292" s="147" t="s">
        <v>14</v>
      </c>
      <c r="L292" s="280" t="str">
        <f t="shared" ca="1" si="75"/>
        <v>FABRICA DIGITAL INFORMATI</v>
      </c>
      <c r="M292" s="283" t="str">
        <f t="shared" ca="1" si="75"/>
        <v>02.393.153/0001-71</v>
      </c>
      <c r="N292" s="285" t="str">
        <f t="shared" ca="1" si="75"/>
        <v>21 9154-7020</v>
      </c>
      <c r="O292" s="216" t="str">
        <f t="shared" ca="1" si="75"/>
        <v>bruno@fabricadigital.com.br</v>
      </c>
      <c r="P292" s="276" t="str">
        <f t="shared" ca="1" si="75"/>
        <v>Rua Visconde de Inhauma 134 Sala 2001 Centro 20091-901 Rio de Janeiro Rio de Janeiro RJ BRASIL</v>
      </c>
      <c r="Q292" s="149" t="str">
        <f t="shared" ca="1" si="75"/>
        <v>Real</v>
      </c>
      <c r="R292" s="149">
        <f t="shared" ca="1" si="75"/>
        <v>115.21</v>
      </c>
      <c r="S292" s="149">
        <f t="shared" ca="1" si="75"/>
        <v>115.21</v>
      </c>
      <c r="T292" s="149">
        <f t="shared" ca="1" si="75"/>
        <v>115.21</v>
      </c>
      <c r="V292" s="157">
        <f t="shared" ca="1" si="76"/>
        <v>0</v>
      </c>
      <c r="W292" s="158">
        <f t="shared" ca="1" si="76"/>
        <v>0</v>
      </c>
      <c r="X292" s="155" t="str">
        <f t="shared" ca="1" si="76"/>
        <v>Real</v>
      </c>
      <c r="Y292" s="155">
        <f t="shared" ca="1" si="78"/>
        <v>0</v>
      </c>
      <c r="Z292" s="155" t="str">
        <f t="shared" ca="1" si="77"/>
        <v>Não</v>
      </c>
      <c r="AA292" s="156">
        <f t="shared" ca="1" si="77"/>
        <v>0</v>
      </c>
      <c r="AB292" s="156">
        <f t="shared" ca="1" si="70"/>
        <v>0</v>
      </c>
    </row>
    <row r="293" spans="2:36">
      <c r="B293" s="146">
        <v>75</v>
      </c>
      <c r="C293" s="206" t="s">
        <v>59</v>
      </c>
      <c r="D293" s="149" t="s">
        <v>69</v>
      </c>
      <c r="E293" s="149"/>
      <c r="F293" s="149"/>
      <c r="G293" s="201" t="str">
        <f t="shared" ca="1" si="69"/>
        <v>OSSO</v>
      </c>
      <c r="H293" s="149"/>
      <c r="I293" s="147" t="s">
        <v>66</v>
      </c>
      <c r="J293" s="147" t="s">
        <v>67</v>
      </c>
      <c r="K293" s="147" t="s">
        <v>14</v>
      </c>
      <c r="L293" s="280" t="str">
        <f t="shared" ref="L293:T302" ca="1" si="79">INDEX(INDIRECT($I293&amp;"!$1:$1048576"),MATCH($B293,INDIRECT($I293&amp;"!$A:$A"),),MATCH(L$2,INDIRECT($I293&amp;"!$1:$1"),))</f>
        <v>BAG EVOLUTION COMERCIAL DE SACARIAS</v>
      </c>
      <c r="M293" s="283">
        <f t="shared" ca="1" si="79"/>
        <v>64165806000112</v>
      </c>
      <c r="N293" s="285" t="str">
        <f t="shared" ca="1" si="79"/>
        <v>11 20871384</v>
      </c>
      <c r="O293" s="216" t="str">
        <f t="shared" ca="1" si="79"/>
        <v>usinadosbags@usinadosbags.com.br</v>
      </c>
      <c r="P293" s="276" t="str">
        <f t="shared" ca="1" si="79"/>
        <v>Rod Marechal Rondon Km 334 Chacaras Bauruenses 17048690 São Paulo Bauru BRASIL</v>
      </c>
      <c r="Q293" s="149" t="str">
        <f t="shared" ca="1" si="79"/>
        <v>Real</v>
      </c>
      <c r="R293" s="149">
        <f t="shared" ca="1" si="79"/>
        <v>110.19</v>
      </c>
      <c r="S293" s="149">
        <f t="shared" ca="1" si="79"/>
        <v>110.19</v>
      </c>
      <c r="T293" s="149">
        <f t="shared" ca="1" si="79"/>
        <v>110.19</v>
      </c>
      <c r="V293" s="157">
        <f t="shared" ca="1" si="76"/>
        <v>0</v>
      </c>
      <c r="W293" s="158">
        <f t="shared" ca="1" si="76"/>
        <v>0</v>
      </c>
      <c r="X293" s="155" t="str">
        <f t="shared" ca="1" si="76"/>
        <v>Real</v>
      </c>
      <c r="Y293" s="155">
        <f t="shared" ca="1" si="78"/>
        <v>0</v>
      </c>
      <c r="Z293" s="155" t="str">
        <f t="shared" ca="1" si="77"/>
        <v>NÃO</v>
      </c>
      <c r="AA293" s="156">
        <f t="shared" ca="1" si="77"/>
        <v>0</v>
      </c>
      <c r="AB293" s="156">
        <f t="shared" ca="1" si="70"/>
        <v>0</v>
      </c>
    </row>
    <row r="294" spans="2:36">
      <c r="B294" s="146">
        <v>119</v>
      </c>
      <c r="C294" s="206" t="s">
        <v>59</v>
      </c>
      <c r="D294" s="149" t="s">
        <v>65</v>
      </c>
      <c r="E294" s="149"/>
      <c r="F294" s="149"/>
      <c r="G294" s="201" t="str">
        <f t="shared" ca="1" si="69"/>
        <v>OSCN</v>
      </c>
      <c r="H294" s="149"/>
      <c r="I294" s="147" t="s">
        <v>66</v>
      </c>
      <c r="J294" s="147" t="s">
        <v>67</v>
      </c>
      <c r="K294" s="147" t="s">
        <v>14</v>
      </c>
      <c r="L294" s="280" t="str">
        <f t="shared" ca="1" si="79"/>
        <v>CEM DIGITALIZACAO DE DADO</v>
      </c>
      <c r="M294" s="283" t="str">
        <f t="shared" ca="1" si="79"/>
        <v>02.045.967/0001-15</v>
      </c>
      <c r="N294" s="285" t="str">
        <f t="shared" ca="1" si="79"/>
        <v>21 9885-5880</v>
      </c>
      <c r="O294" s="216" t="str">
        <f t="shared" ca="1" si="79"/>
        <v>lucianoperito@terra.com.br</v>
      </c>
      <c r="P294" s="276" t="str">
        <f t="shared" ca="1" si="79"/>
        <v>Av Geremario Dantas 807 Sala 0729 Pechincha 22743-011 Rio de Janeiro Rio de Janeiro RJ BRASIL</v>
      </c>
      <c r="Q294" s="149" t="str">
        <f t="shared" ca="1" si="79"/>
        <v>Real</v>
      </c>
      <c r="R294" s="149">
        <f t="shared" ca="1" si="79"/>
        <v>66.198945110816098</v>
      </c>
      <c r="S294" s="149">
        <f t="shared" ca="1" si="79"/>
        <v>66.916268779404305</v>
      </c>
      <c r="T294" s="149">
        <f t="shared" ca="1" si="79"/>
        <v>66.916268779404305</v>
      </c>
      <c r="V294" s="157" t="str">
        <f t="shared" ca="1" si="76"/>
        <v>SIM</v>
      </c>
      <c r="W294" s="158">
        <f t="shared" ca="1" si="76"/>
        <v>3</v>
      </c>
      <c r="X294" s="155" t="str">
        <f t="shared" ca="1" si="76"/>
        <v>Real</v>
      </c>
      <c r="Y294" s="155">
        <f t="shared" ca="1" si="78"/>
        <v>40.229999999999997</v>
      </c>
      <c r="Z294" s="155" t="str">
        <f t="shared" ca="1" si="77"/>
        <v>Não</v>
      </c>
      <c r="AA294" s="156">
        <f t="shared" ca="1" si="77"/>
        <v>0</v>
      </c>
      <c r="AB294" s="156">
        <f t="shared" ca="1" si="70"/>
        <v>0</v>
      </c>
    </row>
    <row r="295" spans="2:36" hidden="1">
      <c r="B295" s="146">
        <v>3</v>
      </c>
      <c r="C295" s="206" t="s">
        <v>79</v>
      </c>
      <c r="D295" s="149" t="s">
        <v>69</v>
      </c>
      <c r="E295" s="149" t="s">
        <v>74</v>
      </c>
      <c r="F295" s="149"/>
      <c r="G295" s="201" t="str">
        <f t="shared" ca="1" si="69"/>
        <v>OSSO</v>
      </c>
      <c r="H295" s="149"/>
      <c r="I295" s="147" t="s">
        <v>66</v>
      </c>
      <c r="J295" s="147" t="s">
        <v>77</v>
      </c>
      <c r="K295" s="147" t="s">
        <v>12</v>
      </c>
      <c r="L295" s="148" t="str">
        <f t="shared" ca="1" si="79"/>
        <v xml:space="preserve"> DANIELLA MARIA ALVES TEDESHI SOCIED</v>
      </c>
      <c r="M295" s="198">
        <f t="shared" ca="1" si="79"/>
        <v>42880212000150</v>
      </c>
      <c r="N295" s="147" t="str">
        <f t="shared" ca="1" si="79"/>
        <v>21 9959-1875</v>
      </c>
      <c r="O295" s="149" t="str">
        <f t="shared" ca="1" si="79"/>
        <v>maridaniella@gmail.com</v>
      </c>
      <c r="P295" s="156" t="str">
        <f t="shared" ca="1" si="79"/>
        <v>Rua Frei Leandro 26 Apto 602 Lagoa 22470210 Rio de Janeiro Rio de Janeiro BRASIL</v>
      </c>
      <c r="Q295" s="149" t="str">
        <f t="shared" ca="1" si="79"/>
        <v>Real</v>
      </c>
      <c r="R295" s="149">
        <f t="shared" ca="1" si="79"/>
        <v>17882.28</v>
      </c>
      <c r="S295" s="149">
        <f t="shared" ca="1" si="79"/>
        <v>0</v>
      </c>
      <c r="T295" s="149">
        <f t="shared" ca="1" si="79"/>
        <v>0</v>
      </c>
      <c r="V295" s="157">
        <f t="shared" ca="1" si="76"/>
        <v>0</v>
      </c>
      <c r="W295" s="158">
        <f t="shared" ca="1" si="76"/>
        <v>0</v>
      </c>
      <c r="X295" s="155" t="str">
        <f t="shared" ca="1" si="76"/>
        <v>Real</v>
      </c>
      <c r="Y295" s="155">
        <f t="shared" ca="1" si="78"/>
        <v>0</v>
      </c>
      <c r="Z295" s="155" t="str">
        <f t="shared" ca="1" si="77"/>
        <v>SIM</v>
      </c>
      <c r="AA295" s="156" t="str">
        <f t="shared" ca="1" si="77"/>
        <v>Pagamento feito mensalmente.</v>
      </c>
      <c r="AB295" s="156" t="str">
        <f t="shared" ca="1" si="70"/>
        <v>Saldo 1 mês</v>
      </c>
    </row>
    <row r="296" spans="2:36" hidden="1">
      <c r="B296" s="146">
        <v>166</v>
      </c>
      <c r="C296" s="206" t="s">
        <v>79</v>
      </c>
      <c r="D296" s="149" t="s">
        <v>69</v>
      </c>
      <c r="E296" s="149" t="s">
        <v>74</v>
      </c>
      <c r="F296" s="149"/>
      <c r="G296" s="201" t="str">
        <f t="shared" ca="1" si="69"/>
        <v>OSBR</v>
      </c>
      <c r="H296" s="149"/>
      <c r="I296" s="147" t="s">
        <v>66</v>
      </c>
      <c r="J296" s="147" t="s">
        <v>77</v>
      </c>
      <c r="K296" s="147" t="s">
        <v>12</v>
      </c>
      <c r="L296" s="148" t="str">
        <f t="shared" ca="1" si="79"/>
        <v>DANIELLA MARIA ALVES TEDESHI SOCIED</v>
      </c>
      <c r="M296" s="198" t="str">
        <f t="shared" ca="1" si="79"/>
        <v>42.880.212/0001-50</v>
      </c>
      <c r="N296" s="147" t="str">
        <f t="shared" ca="1" si="79"/>
        <v>21 9959-1875</v>
      </c>
      <c r="O296" s="149" t="str">
        <f t="shared" ca="1" si="79"/>
        <v>maridaniella@gmail.com</v>
      </c>
      <c r="P296" s="156" t="str">
        <f t="shared" ca="1" si="79"/>
        <v>Rua Frei Leandro 26 Apt 602 Lagoa 22470-210 Rio de Janeiro Rio de Janeiro RJ BRASIL</v>
      </c>
      <c r="Q296" s="149" t="str">
        <f t="shared" ca="1" si="79"/>
        <v>Real</v>
      </c>
      <c r="R296" s="149">
        <f t="shared" ca="1" si="79"/>
        <v>58310.17</v>
      </c>
      <c r="S296" s="149">
        <f t="shared" ca="1" si="79"/>
        <v>0</v>
      </c>
      <c r="T296" s="149">
        <f t="shared" ca="1" si="79"/>
        <v>0</v>
      </c>
      <c r="V296" s="157">
        <f t="shared" ca="1" si="76"/>
        <v>0</v>
      </c>
      <c r="W296" s="158">
        <f t="shared" ca="1" si="76"/>
        <v>0</v>
      </c>
      <c r="X296" s="155" t="str">
        <f t="shared" ca="1" si="76"/>
        <v>Real</v>
      </c>
      <c r="Y296" s="155">
        <f t="shared" ca="1" si="78"/>
        <v>0</v>
      </c>
      <c r="Z296" s="155" t="str">
        <f t="shared" ca="1" si="77"/>
        <v>Sim</v>
      </c>
      <c r="AA296" s="156" t="str">
        <f t="shared" ca="1" si="77"/>
        <v>Pagamento mensalmente</v>
      </c>
      <c r="AB296" s="156" t="str">
        <f t="shared" ca="1" si="70"/>
        <v>Saldo 1 mês</v>
      </c>
    </row>
    <row r="297" spans="2:36" hidden="1">
      <c r="B297" s="146">
        <v>235</v>
      </c>
      <c r="C297" s="206" t="s">
        <v>79</v>
      </c>
      <c r="D297" s="149" t="s">
        <v>69</v>
      </c>
      <c r="E297" s="149" t="s">
        <v>74</v>
      </c>
      <c r="F297" s="149"/>
      <c r="G297" s="201" t="str">
        <f t="shared" ca="1" si="69"/>
        <v>OSCN</v>
      </c>
      <c r="H297" s="149"/>
      <c r="I297" s="147" t="s">
        <v>66</v>
      </c>
      <c r="J297" s="147" t="s">
        <v>77</v>
      </c>
      <c r="K297" s="147" t="s">
        <v>12</v>
      </c>
      <c r="L297" s="148" t="str">
        <f t="shared" ca="1" si="79"/>
        <v>FH ADVOGADOS</v>
      </c>
      <c r="M297" s="198">
        <f t="shared" ca="1" si="79"/>
        <v>15502772000107</v>
      </c>
      <c r="N297" s="147" t="str">
        <f t="shared" ca="1" si="79"/>
        <v>11 47809898</v>
      </c>
      <c r="O297" s="149" t="str">
        <f t="shared" ca="1" si="79"/>
        <v>financeiro@fhlaw.com.br</v>
      </c>
      <c r="P297" s="156" t="str">
        <f t="shared" ca="1" si="79"/>
        <v>Rua Aracaju 225 Edi 15o andar Higienopolis 1240030 São Paulo São Paulo BRASIL</v>
      </c>
      <c r="Q297" s="149" t="str">
        <f t="shared" ca="1" si="79"/>
        <v>Real</v>
      </c>
      <c r="R297" s="149">
        <f t="shared" ca="1" si="79"/>
        <v>25567.53</v>
      </c>
      <c r="S297" s="149">
        <f t="shared" ca="1" si="79"/>
        <v>25567.53</v>
      </c>
      <c r="T297" s="149">
        <f t="shared" ca="1" si="79"/>
        <v>0</v>
      </c>
      <c r="V297" s="157">
        <f t="shared" ca="1" si="76"/>
        <v>0</v>
      </c>
      <c r="W297" s="158">
        <f t="shared" ca="1" si="76"/>
        <v>0</v>
      </c>
      <c r="X297" s="155" t="str">
        <f t="shared" ca="1" si="76"/>
        <v>Real</v>
      </c>
      <c r="Y297" s="155">
        <f t="shared" ca="1" si="78"/>
        <v>0</v>
      </c>
      <c r="Z297" s="155" t="str">
        <f t="shared" ca="1" si="77"/>
        <v>Sim</v>
      </c>
      <c r="AA297" s="156">
        <f t="shared" ca="1" si="77"/>
        <v>0</v>
      </c>
      <c r="AB297" s="156" t="str">
        <f t="shared" ca="1" si="70"/>
        <v>Saldo 1 mês</v>
      </c>
    </row>
    <row r="298" spans="2:36" hidden="1">
      <c r="B298" s="146">
        <v>273</v>
      </c>
      <c r="C298" s="206" t="s">
        <v>79</v>
      </c>
      <c r="D298" s="149" t="s">
        <v>69</v>
      </c>
      <c r="E298" s="149" t="s">
        <v>74</v>
      </c>
      <c r="F298" s="149" t="s">
        <v>20</v>
      </c>
      <c r="G298" s="201" t="str">
        <f t="shared" ca="1" si="69"/>
        <v>OSBR</v>
      </c>
      <c r="H298" s="149"/>
      <c r="I298" s="147" t="s">
        <v>66</v>
      </c>
      <c r="J298" s="147" t="s">
        <v>77</v>
      </c>
      <c r="K298" s="147" t="s">
        <v>12</v>
      </c>
      <c r="L298" s="148" t="str">
        <f t="shared" ca="1" si="79"/>
        <v>GUSTAVO BAPTISTA DE OLIVEIRA CAMPOS</v>
      </c>
      <c r="M298" s="198" t="str">
        <f t="shared" ca="1" si="79"/>
        <v>975.103.606-25</v>
      </c>
      <c r="N298" s="147" t="str">
        <f t="shared" ca="1" si="79"/>
        <v>48 3025-2242</v>
      </c>
      <c r="O298" s="149">
        <f t="shared" ca="1" si="79"/>
        <v>0</v>
      </c>
      <c r="P298" s="156" t="str">
        <f t="shared" ca="1" si="79"/>
        <v>Rua Emilio Blum 131 Centro 88020-010 Santa Catarina Florianopolis SC BRASIL</v>
      </c>
      <c r="Q298" s="149" t="str">
        <f t="shared" ca="1" si="79"/>
        <v>Real</v>
      </c>
      <c r="R298" s="149">
        <f t="shared" ca="1" si="79"/>
        <v>20000.009999999998</v>
      </c>
      <c r="S298" s="149">
        <f t="shared" ca="1" si="79"/>
        <v>0</v>
      </c>
      <c r="T298" s="149">
        <f t="shared" ca="1" si="79"/>
        <v>0</v>
      </c>
      <c r="V298" s="157">
        <f t="shared" ca="1" si="76"/>
        <v>0</v>
      </c>
      <c r="W298" s="158">
        <f t="shared" ca="1" si="76"/>
        <v>0</v>
      </c>
      <c r="X298" s="155" t="str">
        <f t="shared" ca="1" si="76"/>
        <v>Real</v>
      </c>
      <c r="Y298" s="155">
        <f t="shared" ca="1" si="78"/>
        <v>0</v>
      </c>
      <c r="Z298" s="155" t="str">
        <f t="shared" ca="1" si="77"/>
        <v>Sim</v>
      </c>
      <c r="AA298" s="156" t="str">
        <f t="shared" ca="1" si="77"/>
        <v>invalido</v>
      </c>
      <c r="AB298" s="156" t="str">
        <f t="shared" ca="1" si="70"/>
        <v>Saldo acordo trabalhista - Já acabou</v>
      </c>
    </row>
    <row r="299" spans="2:36" hidden="1">
      <c r="B299" s="291">
        <v>559</v>
      </c>
      <c r="C299" s="208" t="s">
        <v>79</v>
      </c>
      <c r="D299" s="149" t="s">
        <v>69</v>
      </c>
      <c r="E299" s="149"/>
      <c r="F299" s="149"/>
      <c r="G299" s="292" t="str">
        <f t="shared" ca="1" si="69"/>
        <v>OSBR</v>
      </c>
      <c r="H299" s="149"/>
      <c r="I299" s="147" t="s">
        <v>66</v>
      </c>
      <c r="J299" s="147" t="s">
        <v>77</v>
      </c>
      <c r="K299" s="204" t="s">
        <v>12</v>
      </c>
      <c r="L299" s="293" t="str">
        <f t="shared" ca="1" si="79"/>
        <v>SERGIO BERMUDES ADVOGADOS</v>
      </c>
      <c r="M299" s="294" t="str">
        <f t="shared" ca="1" si="79"/>
        <v>35.789.304/0001-64</v>
      </c>
      <c r="N299" s="204" t="str">
        <f t="shared" ca="1" si="79"/>
        <v>21 3221-9000</v>
      </c>
      <c r="O299" s="295" t="str">
        <f t="shared" ca="1" si="79"/>
        <v>rjbermudes@sbadv.com.br</v>
      </c>
      <c r="P299" s="296" t="str">
        <f t="shared" ca="1" si="79"/>
        <v>PC XV de Novembro 20 7 e 8 Andar Centro 20010-010 Rio de Janeiro Rio de Janeiro RJ BRASIL</v>
      </c>
      <c r="Q299" s="295" t="str">
        <f t="shared" ca="1" si="79"/>
        <v>Real</v>
      </c>
      <c r="R299" s="295">
        <f t="shared" ca="1" si="79"/>
        <v>17405078.379999999</v>
      </c>
      <c r="S299" s="295">
        <f t="shared" ca="1" si="79"/>
        <v>17405078.379999999</v>
      </c>
      <c r="T299" s="149">
        <f t="shared" ca="1" si="79"/>
        <v>17405078.379999999</v>
      </c>
      <c r="U299" s="290"/>
      <c r="V299" s="297">
        <f t="shared" ca="1" si="76"/>
        <v>0</v>
      </c>
      <c r="W299" s="298">
        <f t="shared" ca="1" si="76"/>
        <v>0</v>
      </c>
      <c r="X299" s="299" t="str">
        <f t="shared" ca="1" si="76"/>
        <v>Real</v>
      </c>
      <c r="Y299" s="299">
        <f t="shared" ca="1" si="78"/>
        <v>0</v>
      </c>
      <c r="Z299" s="299" t="str">
        <f t="shared" ca="1" si="77"/>
        <v>Não</v>
      </c>
      <c r="AA299" s="296" t="str">
        <f t="shared" ca="1" si="77"/>
        <v>Provisão feita pela solicitação da diretoria anterior</v>
      </c>
      <c r="AB299" s="296">
        <f t="shared" ca="1" si="70"/>
        <v>0</v>
      </c>
      <c r="AC299" s="290"/>
      <c r="AD299" s="290"/>
      <c r="AE299" s="290"/>
      <c r="AF299" s="290"/>
      <c r="AG299" s="290"/>
      <c r="AH299" s="290"/>
      <c r="AI299" s="290"/>
      <c r="AJ299" s="290"/>
    </row>
    <row r="300" spans="2:36" hidden="1">
      <c r="B300" s="146">
        <v>592</v>
      </c>
      <c r="C300" s="206" t="s">
        <v>79</v>
      </c>
      <c r="D300" s="149" t="s">
        <v>69</v>
      </c>
      <c r="E300" s="149" t="s">
        <v>74</v>
      </c>
      <c r="F300" s="149"/>
      <c r="G300" s="201" t="str">
        <f t="shared" ca="1" si="69"/>
        <v>OSCN</v>
      </c>
      <c r="H300" s="149"/>
      <c r="I300" s="147" t="s">
        <v>66</v>
      </c>
      <c r="J300" s="147" t="s">
        <v>77</v>
      </c>
      <c r="K300" s="147" t="s">
        <v>12</v>
      </c>
      <c r="L300" s="148" t="str">
        <f t="shared" ca="1" si="79"/>
        <v>TAUIL E CHEQUER ADVOGADOS</v>
      </c>
      <c r="M300" s="198">
        <f t="shared" ca="1" si="79"/>
        <v>7763665000104</v>
      </c>
      <c r="N300" s="147" t="str">
        <f t="shared" ca="1" si="79"/>
        <v>não encontrado</v>
      </c>
      <c r="O300" s="149" t="str">
        <f t="shared" ca="1" si="79"/>
        <v>nfse@vitoria.es.gov.br</v>
      </c>
      <c r="P300" s="156" t="str">
        <f t="shared" ca="1" si="79"/>
        <v>Av Nossa Senhora dos Navegantes 451 Salas 1702,1703 e 1704 Enseada do Sua 29050-335 Espirito Santo Vitoria ES BRASIL</v>
      </c>
      <c r="Q300" s="149" t="str">
        <f t="shared" ca="1" si="79"/>
        <v>Real</v>
      </c>
      <c r="R300" s="149">
        <f t="shared" ca="1" si="79"/>
        <v>20990.95</v>
      </c>
      <c r="S300" s="149">
        <f t="shared" ca="1" si="79"/>
        <v>20990.95</v>
      </c>
      <c r="T300" s="149">
        <f t="shared" ca="1" si="79"/>
        <v>0</v>
      </c>
      <c r="V300" s="157">
        <f t="shared" ca="1" si="76"/>
        <v>0</v>
      </c>
      <c r="W300" s="158">
        <f t="shared" ca="1" si="76"/>
        <v>0</v>
      </c>
      <c r="X300" s="155" t="str">
        <f t="shared" ca="1" si="76"/>
        <v>Real</v>
      </c>
      <c r="Y300" s="155">
        <f t="shared" ca="1" si="78"/>
        <v>0</v>
      </c>
      <c r="Z300" s="155" t="str">
        <f t="shared" ca="1" si="77"/>
        <v>Sim</v>
      </c>
      <c r="AA300" s="156" t="str">
        <f t="shared" ca="1" si="77"/>
        <v>Pagamento mensalmente</v>
      </c>
      <c r="AB300" s="156" t="str">
        <f t="shared" ca="1" si="70"/>
        <v>Saldo 1 mês</v>
      </c>
    </row>
    <row r="301" spans="2:36" hidden="1">
      <c r="B301" s="146">
        <v>599</v>
      </c>
      <c r="C301" s="206" t="s">
        <v>79</v>
      </c>
      <c r="D301" s="149" t="s">
        <v>69</v>
      </c>
      <c r="E301" s="149" t="s">
        <v>74</v>
      </c>
      <c r="F301" s="149"/>
      <c r="G301" s="201" t="str">
        <f t="shared" ca="1" si="69"/>
        <v>OSBR</v>
      </c>
      <c r="H301" s="149"/>
      <c r="I301" s="147" t="s">
        <v>66</v>
      </c>
      <c r="J301" s="147" t="s">
        <v>77</v>
      </c>
      <c r="K301" s="147" t="s">
        <v>12</v>
      </c>
      <c r="L301" s="148" t="str">
        <f t="shared" ca="1" si="79"/>
        <v>TEDESCHI ADVOGADS ASSOCIADOS</v>
      </c>
      <c r="M301" s="198">
        <f t="shared" ca="1" si="79"/>
        <v>31325490000120</v>
      </c>
      <c r="N301" s="147" t="str">
        <f t="shared" ca="1" si="79"/>
        <v>41 30111502</v>
      </c>
      <c r="O301" s="149" t="str">
        <f t="shared" ca="1" si="79"/>
        <v>atendimento@tesaadvogados.adv.br</v>
      </c>
      <c r="P301" s="156" t="str">
        <f t="shared" ca="1" si="79"/>
        <v>Rua General Mario Tourinho 1805 13o andar Sala 1301 Campina do Siqueira 80740000 Parana Curitiba PR BRASIL</v>
      </c>
      <c r="Q301" s="149" t="str">
        <f t="shared" ca="1" si="79"/>
        <v>Real</v>
      </c>
      <c r="R301" s="149">
        <f t="shared" ca="1" si="79"/>
        <v>117398.45</v>
      </c>
      <c r="S301" s="149">
        <f t="shared" ca="1" si="79"/>
        <v>0</v>
      </c>
      <c r="T301" s="149">
        <f t="shared" ca="1" si="79"/>
        <v>0</v>
      </c>
      <c r="V301" s="157">
        <f t="shared" ca="1" si="76"/>
        <v>0</v>
      </c>
      <c r="W301" s="158">
        <f t="shared" ca="1" si="76"/>
        <v>0</v>
      </c>
      <c r="X301" s="155" t="str">
        <f t="shared" ca="1" si="76"/>
        <v>Real</v>
      </c>
      <c r="Y301" s="155">
        <f t="shared" ca="1" si="78"/>
        <v>0</v>
      </c>
      <c r="Z301" s="155" t="str">
        <f t="shared" ca="1" si="77"/>
        <v>Sim</v>
      </c>
      <c r="AA301" s="156" t="str">
        <f t="shared" ca="1" si="77"/>
        <v>Pagamento mensalmente</v>
      </c>
      <c r="AB301" s="156" t="str">
        <f t="shared" ca="1" si="70"/>
        <v>Saldo 1 mês</v>
      </c>
    </row>
    <row r="302" spans="2:36" hidden="1">
      <c r="B302" s="146">
        <v>1</v>
      </c>
      <c r="C302" s="206" t="s">
        <v>79</v>
      </c>
      <c r="D302" s="149" t="s">
        <v>69</v>
      </c>
      <c r="E302" s="149" t="s">
        <v>74</v>
      </c>
      <c r="F302" s="149"/>
      <c r="G302" s="201" t="str">
        <f t="shared" ca="1" si="69"/>
        <v>OSCN</v>
      </c>
      <c r="H302" s="149"/>
      <c r="I302" s="147" t="s">
        <v>66</v>
      </c>
      <c r="J302" s="147" t="s">
        <v>67</v>
      </c>
      <c r="K302" s="147" t="s">
        <v>14</v>
      </c>
      <c r="L302" s="148" t="str">
        <f t="shared" ca="1" si="79"/>
        <v xml:space="preserve"> A GERADORA ALUGUEL DE MAQUINAS SA</v>
      </c>
      <c r="M302" s="198">
        <f t="shared" ca="1" si="79"/>
        <v>33845322002134</v>
      </c>
      <c r="N302" s="147" t="str">
        <f t="shared" ca="1" si="79"/>
        <v>21 78985814</v>
      </c>
      <c r="O302" s="149" t="str">
        <f t="shared" ca="1" si="79"/>
        <v>fiscal@ageradora.com.br</v>
      </c>
      <c r="P302" s="156" t="str">
        <f t="shared" ca="1" si="79"/>
        <v>Rod Washington Luiz 13501 Chacaras Rio - Petropolis 25230005 Rio de Janeiro Duque de Caxias BRASIL</v>
      </c>
      <c r="Q302" s="149" t="str">
        <f t="shared" ca="1" si="79"/>
        <v>Real</v>
      </c>
      <c r="R302" s="149">
        <f t="shared" ca="1" si="79"/>
        <v>3500</v>
      </c>
      <c r="S302" s="149">
        <f t="shared" ca="1" si="79"/>
        <v>3500</v>
      </c>
      <c r="T302" s="149">
        <f t="shared" ca="1" si="79"/>
        <v>0</v>
      </c>
      <c r="V302" s="157">
        <f t="shared" ca="1" si="76"/>
        <v>0</v>
      </c>
      <c r="W302" s="158">
        <f t="shared" ca="1" si="76"/>
        <v>0</v>
      </c>
      <c r="X302" s="155" t="str">
        <f t="shared" ca="1" si="76"/>
        <v>Real</v>
      </c>
      <c r="Y302" s="155">
        <f t="shared" ca="1" si="78"/>
        <v>0</v>
      </c>
      <c r="Z302" s="155" t="str">
        <f t="shared" ca="1" si="77"/>
        <v>SIM</v>
      </c>
      <c r="AA302" s="156" t="str">
        <f t="shared" ca="1" si="77"/>
        <v>Pagamento feito mensalmente.</v>
      </c>
      <c r="AB302" s="156" t="str">
        <f t="shared" ca="1" si="70"/>
        <v>Saldo 1 mês</v>
      </c>
    </row>
    <row r="303" spans="2:36" hidden="1">
      <c r="B303" s="146">
        <v>37</v>
      </c>
      <c r="C303" s="206" t="s">
        <v>79</v>
      </c>
      <c r="D303" s="149" t="s">
        <v>69</v>
      </c>
      <c r="E303" s="149" t="s">
        <v>74</v>
      </c>
      <c r="F303" s="149"/>
      <c r="G303" s="201" t="str">
        <f t="shared" ca="1" si="69"/>
        <v>OSCN</v>
      </c>
      <c r="H303" s="149"/>
      <c r="I303" s="147" t="s">
        <v>66</v>
      </c>
      <c r="J303" s="147" t="s">
        <v>67</v>
      </c>
      <c r="K303" s="147" t="s">
        <v>14</v>
      </c>
      <c r="L303" s="148" t="str">
        <f t="shared" ref="L303:T312" ca="1" si="80">INDEX(INDIRECT($I303&amp;"!$1:$1048576"),MATCH($B303,INDIRECT($I303&amp;"!$A:$A"),),MATCH(L$2,INDIRECT($I303&amp;"!$1:$1"),))</f>
        <v>AIG SEGUROS BRASIL S.A.</v>
      </c>
      <c r="M303" s="198">
        <f t="shared" ca="1" si="80"/>
        <v>33040981000150</v>
      </c>
      <c r="N303" s="147" t="str">
        <f t="shared" ca="1" si="80"/>
        <v>11 3809-2121</v>
      </c>
      <c r="O303" s="149" t="str">
        <f t="shared" ca="1" si="80"/>
        <v>br.recepcao@aig.com</v>
      </c>
      <c r="P303" s="156" t="str">
        <f t="shared" ca="1" si="80"/>
        <v>Av Doutor Chucri Zaidan 296 17o e 18o Andar Vila Cordeiro 4583110 São Paulo São Paulo BRASIL</v>
      </c>
      <c r="Q303" s="149" t="str">
        <f t="shared" ca="1" si="80"/>
        <v>Real</v>
      </c>
      <c r="R303" s="149">
        <f t="shared" ca="1" si="80"/>
        <v>78259.17</v>
      </c>
      <c r="S303" s="149">
        <f t="shared" ca="1" si="80"/>
        <v>0</v>
      </c>
      <c r="T303" s="149">
        <f t="shared" ca="1" si="80"/>
        <v>0</v>
      </c>
      <c r="V303" s="157">
        <f t="shared" ca="1" si="76"/>
        <v>0</v>
      </c>
      <c r="W303" s="158">
        <f t="shared" ca="1" si="76"/>
        <v>0</v>
      </c>
      <c r="X303" s="155" t="str">
        <f t="shared" ca="1" si="76"/>
        <v>Real</v>
      </c>
      <c r="Y303" s="155">
        <f t="shared" ca="1" si="78"/>
        <v>0</v>
      </c>
      <c r="Z303" s="155" t="str">
        <f t="shared" ca="1" si="77"/>
        <v>Sim</v>
      </c>
      <c r="AA303" s="156" t="str">
        <f t="shared" ca="1" si="77"/>
        <v>Pagamento mesal - termina em 10/2023</v>
      </c>
      <c r="AB303" s="156" t="str">
        <f t="shared" ca="1" si="70"/>
        <v>Saldo do parcelamento - já foi tudo pago</v>
      </c>
    </row>
    <row r="304" spans="2:36" hidden="1">
      <c r="B304" s="146">
        <v>50</v>
      </c>
      <c r="C304" s="206" t="s">
        <v>79</v>
      </c>
      <c r="D304" s="149" t="s">
        <v>69</v>
      </c>
      <c r="E304" s="149" t="s">
        <v>74</v>
      </c>
      <c r="F304" s="149"/>
      <c r="G304" s="201" t="str">
        <f t="shared" ca="1" si="69"/>
        <v>OSCN</v>
      </c>
      <c r="H304" s="149"/>
      <c r="I304" s="147" t="s">
        <v>66</v>
      </c>
      <c r="J304" s="147" t="s">
        <v>67</v>
      </c>
      <c r="K304" s="147" t="s">
        <v>14</v>
      </c>
      <c r="L304" s="148" t="str">
        <f t="shared" ca="1" si="80"/>
        <v>AMICI TURISMO</v>
      </c>
      <c r="M304" s="198">
        <f t="shared" ca="1" si="80"/>
        <v>32898620000186</v>
      </c>
      <c r="N304" s="147" t="str">
        <f t="shared" ca="1" si="80"/>
        <v>21 34959332</v>
      </c>
      <c r="O304" s="149" t="str">
        <f t="shared" ca="1" si="80"/>
        <v>fabitargino@gmail.com</v>
      </c>
      <c r="P304" s="156" t="str">
        <f t="shared" ca="1" si="80"/>
        <v>Rua Capitao Otavio Machado Chacara Santo Antonio 4718001 São Paulo São Paulo BRASIL</v>
      </c>
      <c r="Q304" s="149" t="str">
        <f t="shared" ca="1" si="80"/>
        <v>Real</v>
      </c>
      <c r="R304" s="149">
        <f t="shared" ca="1" si="80"/>
        <v>18856.849999999999</v>
      </c>
      <c r="S304" s="149">
        <f t="shared" ca="1" si="80"/>
        <v>0</v>
      </c>
      <c r="T304" s="149">
        <f t="shared" ca="1" si="80"/>
        <v>0</v>
      </c>
      <c r="V304" s="157">
        <f t="shared" ca="1" si="76"/>
        <v>0</v>
      </c>
      <c r="W304" s="158">
        <f t="shared" ca="1" si="76"/>
        <v>0</v>
      </c>
      <c r="X304" s="155" t="str">
        <f t="shared" ca="1" si="76"/>
        <v>Real</v>
      </c>
      <c r="Y304" s="155">
        <f t="shared" ca="1" si="78"/>
        <v>0</v>
      </c>
      <c r="Z304" s="155" t="str">
        <f t="shared" ca="1" si="77"/>
        <v>Sim</v>
      </c>
      <c r="AA304" s="156" t="str">
        <f t="shared" ca="1" si="77"/>
        <v>Pagamento por demanda</v>
      </c>
      <c r="AB304" s="156" t="str">
        <f t="shared" ca="1" si="70"/>
        <v>Saldo 1 mês</v>
      </c>
    </row>
    <row r="305" spans="2:36" hidden="1">
      <c r="B305" s="146">
        <v>51</v>
      </c>
      <c r="C305" s="206" t="s">
        <v>79</v>
      </c>
      <c r="D305" s="149" t="s">
        <v>69</v>
      </c>
      <c r="E305" s="149" t="s">
        <v>74</v>
      </c>
      <c r="F305" s="149"/>
      <c r="G305" s="201" t="str">
        <f t="shared" ca="1" si="69"/>
        <v>OSCN</v>
      </c>
      <c r="H305" s="149"/>
      <c r="I305" s="147" t="s">
        <v>66</v>
      </c>
      <c r="J305" s="147" t="s">
        <v>67</v>
      </c>
      <c r="K305" s="147" t="s">
        <v>14</v>
      </c>
      <c r="L305" s="148" t="str">
        <f t="shared" ca="1" si="80"/>
        <v>AMPLA ENERGIA E SERVICOS SA</v>
      </c>
      <c r="M305" s="198">
        <f t="shared" ca="1" si="80"/>
        <v>33050071000158</v>
      </c>
      <c r="N305" s="147" t="str">
        <f t="shared" ca="1" si="80"/>
        <v>21 27161101</v>
      </c>
      <c r="O305" s="149" t="str">
        <f t="shared" ca="1" si="80"/>
        <v>fiscpro@enel.com</v>
      </c>
      <c r="P305" s="156" t="str">
        <f t="shared" ca="1" si="80"/>
        <v>Av Doutor Nilo Peçanha 81 Loja 1 Parque Santo Amaro 28030035 Rio de Janeiro Campos dos Goytacazes BRASIL</v>
      </c>
      <c r="Q305" s="149" t="str">
        <f t="shared" ca="1" si="80"/>
        <v>Real</v>
      </c>
      <c r="R305" s="149">
        <f t="shared" ca="1" si="80"/>
        <v>128605.34</v>
      </c>
      <c r="S305" s="149">
        <f t="shared" ca="1" si="80"/>
        <v>0</v>
      </c>
      <c r="T305" s="149">
        <f t="shared" ca="1" si="80"/>
        <v>0</v>
      </c>
      <c r="V305" s="157">
        <f t="shared" ref="V305:X324" ca="1" si="81">INDEX(INDIRECT($I305&amp;"!$1:$1048576"),MATCH($B305,INDIRECT($I305&amp;"!$A:$A"),),MATCH(V$2,INDIRECT($I305&amp;"!$1:$1"),))</f>
        <v>0</v>
      </c>
      <c r="W305" s="158">
        <f t="shared" ca="1" si="81"/>
        <v>0</v>
      </c>
      <c r="X305" s="155" t="str">
        <f t="shared" ca="1" si="81"/>
        <v>Real</v>
      </c>
      <c r="Y305" s="155">
        <f t="shared" ca="1" si="78"/>
        <v>0</v>
      </c>
      <c r="Z305" s="155" t="str">
        <f t="shared" ref="Z305:AA324" ca="1" si="82">INDEX(INDIRECT($I305&amp;"!$1:$1048576"),MATCH($B305,INDIRECT($I305&amp;"!$A:$A"),),MATCH(Z$2,INDIRECT($I305&amp;"!$1:$1"),))</f>
        <v>Sim</v>
      </c>
      <c r="AA305" s="156" t="str">
        <f t="shared" ca="1" si="82"/>
        <v>Pagamento mensalmete</v>
      </c>
      <c r="AB305" s="156" t="str">
        <f t="shared" ca="1" si="70"/>
        <v>Saldo 1 mês</v>
      </c>
    </row>
    <row r="306" spans="2:36" hidden="1">
      <c r="B306" s="146">
        <v>86</v>
      </c>
      <c r="C306" s="206" t="s">
        <v>79</v>
      </c>
      <c r="D306" s="149" t="s">
        <v>69</v>
      </c>
      <c r="E306" s="149" t="s">
        <v>74</v>
      </c>
      <c r="F306" s="149"/>
      <c r="G306" s="201" t="str">
        <f t="shared" ca="1" si="69"/>
        <v>OSCN</v>
      </c>
      <c r="H306" s="149"/>
      <c r="I306" s="147" t="s">
        <v>66</v>
      </c>
      <c r="J306" s="147" t="s">
        <v>67</v>
      </c>
      <c r="K306" s="147" t="s">
        <v>14</v>
      </c>
      <c r="L306" s="148" t="str">
        <f t="shared" ca="1" si="80"/>
        <v>BARRA FIRE LTDA</v>
      </c>
      <c r="M306" s="198">
        <f t="shared" ca="1" si="80"/>
        <v>49948663000121</v>
      </c>
      <c r="N306" s="147" t="str">
        <f t="shared" ca="1" si="80"/>
        <v>22 2724-2982</v>
      </c>
      <c r="O306" s="149" t="str">
        <f t="shared" ca="1" si="80"/>
        <v>contato@mrconsultoriarj.com.br</v>
      </c>
      <c r="P306" s="156" t="str">
        <f t="shared" ca="1" si="80"/>
        <v>Estrada RJ 240 S/N KM 105 5 Distrito 28200-000 Rio de Janeiro São João da Barra RJ BRASIL</v>
      </c>
      <c r="Q306" s="149" t="str">
        <f t="shared" ca="1" si="80"/>
        <v>Real</v>
      </c>
      <c r="R306" s="149">
        <f t="shared" ca="1" si="80"/>
        <v>18784</v>
      </c>
      <c r="S306" s="149">
        <f t="shared" ca="1" si="80"/>
        <v>0</v>
      </c>
      <c r="T306" s="149">
        <f t="shared" ca="1" si="80"/>
        <v>0</v>
      </c>
      <c r="V306" s="157">
        <f t="shared" ca="1" si="81"/>
        <v>0</v>
      </c>
      <c r="W306" s="158">
        <f t="shared" ca="1" si="81"/>
        <v>0</v>
      </c>
      <c r="X306" s="155" t="str">
        <f t="shared" ca="1" si="81"/>
        <v>Real</v>
      </c>
      <c r="Y306" s="155">
        <f t="shared" ca="1" si="78"/>
        <v>0</v>
      </c>
      <c r="Z306" s="155" t="str">
        <f t="shared" ca="1" si="82"/>
        <v>Sim</v>
      </c>
      <c r="AA306" s="156" t="str">
        <f t="shared" ca="1" si="82"/>
        <v>serviço por demanda</v>
      </c>
      <c r="AB306" s="156" t="str">
        <f t="shared" ca="1" si="70"/>
        <v>Saldo 1 mês</v>
      </c>
    </row>
    <row r="307" spans="2:36" hidden="1">
      <c r="B307" s="146">
        <v>120</v>
      </c>
      <c r="C307" s="206" t="s">
        <v>79</v>
      </c>
      <c r="D307" s="149" t="s">
        <v>69</v>
      </c>
      <c r="E307" s="149" t="s">
        <v>74</v>
      </c>
      <c r="F307" s="149"/>
      <c r="G307" s="201" t="str">
        <f t="shared" ca="1" si="69"/>
        <v>OSCN</v>
      </c>
      <c r="H307" s="149"/>
      <c r="I307" s="147" t="s">
        <v>66</v>
      </c>
      <c r="J307" s="147" t="s">
        <v>67</v>
      </c>
      <c r="K307" s="147" t="s">
        <v>14</v>
      </c>
      <c r="L307" s="148" t="str">
        <f t="shared" ca="1" si="80"/>
        <v>CEMASOL COMERCIAL ELETRICA LTDA</v>
      </c>
      <c r="M307" s="198">
        <f t="shared" ca="1" si="80"/>
        <v>3072989000137</v>
      </c>
      <c r="N307" s="147" t="str">
        <f t="shared" ca="1" si="80"/>
        <v>11 57662410</v>
      </c>
      <c r="O307" s="149" t="str">
        <f t="shared" ca="1" si="80"/>
        <v>eduardo@eletricacematel.com.br</v>
      </c>
      <c r="P307" s="156" t="str">
        <f t="shared" ca="1" si="80"/>
        <v>Av Civit I 497 Galpa 01 Modulos 01 e 02 Sala 21 Civit l 29168045 Espirito Santo Serra BRASIL</v>
      </c>
      <c r="Q307" s="149" t="str">
        <f t="shared" ca="1" si="80"/>
        <v>Real</v>
      </c>
      <c r="R307" s="149">
        <f t="shared" ca="1" si="80"/>
        <v>3979.82</v>
      </c>
      <c r="S307" s="149">
        <f t="shared" ca="1" si="80"/>
        <v>0</v>
      </c>
      <c r="T307" s="149">
        <f t="shared" ca="1" si="80"/>
        <v>0</v>
      </c>
      <c r="V307" s="157">
        <f t="shared" ca="1" si="81"/>
        <v>0</v>
      </c>
      <c r="W307" s="158">
        <f t="shared" ca="1" si="81"/>
        <v>0</v>
      </c>
      <c r="X307" s="155" t="str">
        <f t="shared" ca="1" si="81"/>
        <v>Real</v>
      </c>
      <c r="Y307" s="155">
        <f t="shared" ca="1" si="78"/>
        <v>0</v>
      </c>
      <c r="Z307" s="155" t="str">
        <f t="shared" ca="1" si="82"/>
        <v>Sim</v>
      </c>
      <c r="AA307" s="156" t="str">
        <f t="shared" ca="1" si="82"/>
        <v>Serviço por demenda</v>
      </c>
      <c r="AB307" s="156" t="str">
        <f t="shared" ca="1" si="70"/>
        <v>Saldo 1 mês</v>
      </c>
    </row>
    <row r="308" spans="2:36" hidden="1">
      <c r="B308" s="146">
        <v>133</v>
      </c>
      <c r="C308" s="206" t="s">
        <v>79</v>
      </c>
      <c r="D308" s="149" t="s">
        <v>69</v>
      </c>
      <c r="E308" s="149" t="s">
        <v>74</v>
      </c>
      <c r="F308" s="149"/>
      <c r="G308" s="201" t="str">
        <f t="shared" ca="1" si="69"/>
        <v>OSBR</v>
      </c>
      <c r="H308" s="149"/>
      <c r="I308" s="147" t="s">
        <v>66</v>
      </c>
      <c r="J308" s="147" t="s">
        <v>67</v>
      </c>
      <c r="K308" s="147" t="s">
        <v>14</v>
      </c>
      <c r="L308" s="148" t="str">
        <f t="shared" ca="1" si="80"/>
        <v>COMISSAO DE VALORES MOBILIARIOS</v>
      </c>
      <c r="M308" s="198">
        <f t="shared" ca="1" si="80"/>
        <v>29507878000108</v>
      </c>
      <c r="N308" s="147" t="str">
        <f t="shared" ca="1" si="80"/>
        <v>21 32338494</v>
      </c>
      <c r="O308" s="149" t="str">
        <f t="shared" ca="1" si="80"/>
        <v>jairo@cvm.gov.br</v>
      </c>
      <c r="P308" s="156" t="str">
        <f t="shared" ca="1" si="80"/>
        <v>Rua Sete de Setembro S/N Centro 20050-006 Rio de Janeiro Rio de Janeiro BRASIL</v>
      </c>
      <c r="Q308" s="149" t="str">
        <f t="shared" ca="1" si="80"/>
        <v>Real</v>
      </c>
      <c r="R308" s="149">
        <f t="shared" ca="1" si="80"/>
        <v>1965.46</v>
      </c>
      <c r="S308" s="149">
        <f t="shared" ca="1" si="80"/>
        <v>0</v>
      </c>
      <c r="T308" s="149">
        <f t="shared" ca="1" si="80"/>
        <v>0</v>
      </c>
      <c r="V308" s="157">
        <f t="shared" ca="1" si="81"/>
        <v>0</v>
      </c>
      <c r="W308" s="158">
        <f t="shared" ca="1" si="81"/>
        <v>0</v>
      </c>
      <c r="X308" s="155" t="str">
        <f t="shared" ca="1" si="81"/>
        <v>Real</v>
      </c>
      <c r="Y308" s="155">
        <f t="shared" ca="1" si="78"/>
        <v>0</v>
      </c>
      <c r="Z308" s="155" t="str">
        <f t="shared" ca="1" si="82"/>
        <v>Sim</v>
      </c>
      <c r="AA308" s="156" t="str">
        <f t="shared" ca="1" si="82"/>
        <v>Pagamento mensalmente - parcelamento termina em 12/2023</v>
      </c>
      <c r="AB308" s="156" t="str">
        <f t="shared" ca="1" si="70"/>
        <v>Saldo parcelamento - Finalizado em 12/2023</v>
      </c>
    </row>
    <row r="309" spans="2:36" hidden="1">
      <c r="B309" s="146">
        <v>201</v>
      </c>
      <c r="C309" s="206" t="s">
        <v>79</v>
      </c>
      <c r="D309" s="149" t="s">
        <v>69</v>
      </c>
      <c r="E309" s="149" t="s">
        <v>74</v>
      </c>
      <c r="F309" s="149"/>
      <c r="G309" s="201" t="str">
        <f t="shared" ca="1" si="69"/>
        <v>OSCN</v>
      </c>
      <c r="H309" s="149"/>
      <c r="I309" s="147" t="s">
        <v>66</v>
      </c>
      <c r="J309" s="147" t="s">
        <v>67</v>
      </c>
      <c r="K309" s="147" t="s">
        <v>14</v>
      </c>
      <c r="L309" s="148" t="str">
        <f t="shared" ca="1" si="80"/>
        <v>ELITA RIBEIRO SARZEDAS</v>
      </c>
      <c r="M309" s="198">
        <f t="shared" ca="1" si="80"/>
        <v>40386497000142</v>
      </c>
      <c r="N309" s="147" t="str">
        <f t="shared" ca="1" si="80"/>
        <v>21 97229249</v>
      </c>
      <c r="O309" s="149" t="str">
        <f t="shared" ca="1" si="80"/>
        <v>elitasarzedas@gmail.com</v>
      </c>
      <c r="P309" s="156" t="str">
        <f t="shared" ca="1" si="80"/>
        <v>Av Rui Barbosa 458 Apto 305 São Francisco 24360441 Rio de Janeiro Niteroi BRASIL</v>
      </c>
      <c r="Q309" s="149" t="str">
        <f t="shared" ca="1" si="80"/>
        <v>Real</v>
      </c>
      <c r="R309" s="149">
        <f t="shared" ca="1" si="80"/>
        <v>4200</v>
      </c>
      <c r="S309" s="149">
        <f t="shared" ca="1" si="80"/>
        <v>0</v>
      </c>
      <c r="T309" s="149">
        <f t="shared" ca="1" si="80"/>
        <v>0</v>
      </c>
      <c r="V309" s="157">
        <f t="shared" ca="1" si="81"/>
        <v>0</v>
      </c>
      <c r="W309" s="158">
        <f t="shared" ca="1" si="81"/>
        <v>0</v>
      </c>
      <c r="X309" s="155" t="str">
        <f t="shared" ca="1" si="81"/>
        <v>Real</v>
      </c>
      <c r="Y309" s="155">
        <f t="shared" ca="1" si="78"/>
        <v>0</v>
      </c>
      <c r="Z309" s="155" t="str">
        <f t="shared" ca="1" si="82"/>
        <v>Sim</v>
      </c>
      <c r="AA309" s="156" t="str">
        <f t="shared" ca="1" si="82"/>
        <v>Pagamento por demanda</v>
      </c>
      <c r="AB309" s="156" t="str">
        <f t="shared" ca="1" si="70"/>
        <v>Saldo 1 mês</v>
      </c>
    </row>
    <row r="310" spans="2:36" hidden="1">
      <c r="B310" s="146">
        <v>224</v>
      </c>
      <c r="C310" s="206" t="s">
        <v>79</v>
      </c>
      <c r="D310" s="149" t="s">
        <v>69</v>
      </c>
      <c r="E310" s="149" t="s">
        <v>74</v>
      </c>
      <c r="F310" s="149"/>
      <c r="G310" s="201" t="str">
        <f t="shared" ca="1" si="69"/>
        <v>OSBR</v>
      </c>
      <c r="H310" s="149"/>
      <c r="I310" s="147" t="s">
        <v>66</v>
      </c>
      <c r="J310" s="147" t="s">
        <v>67</v>
      </c>
      <c r="K310" s="147" t="s">
        <v>14</v>
      </c>
      <c r="L310" s="148" t="str">
        <f t="shared" ca="1" si="80"/>
        <v>EZZE SEGUROS S.A.</v>
      </c>
      <c r="M310" s="198" t="str">
        <f t="shared" ca="1" si="80"/>
        <v>31.534.848/0001-24</v>
      </c>
      <c r="N310" s="147" t="str">
        <f t="shared" ca="1" si="80"/>
        <v>11 2110-5500</v>
      </c>
      <c r="O310" s="149" t="str">
        <f t="shared" ca="1" si="80"/>
        <v>fipsusep@ezzeseguros.com.br</v>
      </c>
      <c r="P310" s="156" t="str">
        <f t="shared" ca="1" si="80"/>
        <v>Av Pres Juscelino Kubitschek 50 Andar 10 Vila Nova Conceição 04543-000 São Paulo São Paulo SP BRASIL</v>
      </c>
      <c r="Q310" s="149" t="str">
        <f t="shared" ca="1" si="80"/>
        <v>Real</v>
      </c>
      <c r="R310" s="149">
        <f t="shared" ca="1" si="80"/>
        <v>567182.43000000005</v>
      </c>
      <c r="S310" s="149">
        <f t="shared" ca="1" si="80"/>
        <v>0</v>
      </c>
      <c r="T310" s="149">
        <f t="shared" ca="1" si="80"/>
        <v>0</v>
      </c>
      <c r="V310" s="157">
        <f t="shared" ca="1" si="81"/>
        <v>0</v>
      </c>
      <c r="W310" s="158">
        <f t="shared" ca="1" si="81"/>
        <v>0</v>
      </c>
      <c r="X310" s="155" t="str">
        <f t="shared" ca="1" si="81"/>
        <v>Real</v>
      </c>
      <c r="Y310" s="155">
        <f t="shared" ca="1" si="78"/>
        <v>0</v>
      </c>
      <c r="Z310" s="155" t="str">
        <f t="shared" ca="1" si="82"/>
        <v>Sim</v>
      </c>
      <c r="AA310" s="156" t="str">
        <f t="shared" ca="1" si="82"/>
        <v>Pagamento mensalmente - termina em 12/2023</v>
      </c>
      <c r="AB310" s="156" t="str">
        <f t="shared" ca="1" si="70"/>
        <v>Saldo do parcelamento finalizado em 12/2023</v>
      </c>
    </row>
    <row r="311" spans="2:36" hidden="1">
      <c r="B311" s="291">
        <v>258</v>
      </c>
      <c r="C311" s="208" t="s">
        <v>79</v>
      </c>
      <c r="D311" s="149" t="s">
        <v>69</v>
      </c>
      <c r="E311" s="149" t="s">
        <v>74</v>
      </c>
      <c r="F311" s="149"/>
      <c r="G311" s="310" t="str">
        <f t="shared" ca="1" si="69"/>
        <v>OSBR</v>
      </c>
      <c r="H311" s="311"/>
      <c r="I311" s="147" t="s">
        <v>66</v>
      </c>
      <c r="J311" s="147" t="s">
        <v>77</v>
      </c>
      <c r="K311" s="147" t="s">
        <v>14</v>
      </c>
      <c r="L311" s="148" t="str">
        <f t="shared" ca="1" si="80"/>
        <v>GALDINO COELHO ADVOGADOS</v>
      </c>
      <c r="M311" s="198">
        <f t="shared" ca="1" si="80"/>
        <v>7060427000124</v>
      </c>
      <c r="N311" s="147" t="str">
        <f t="shared" ca="1" si="80"/>
        <v>21 33807545</v>
      </c>
      <c r="O311" s="311" t="str">
        <f t="shared" ca="1" si="80"/>
        <v>financeiro@gc.com.br</v>
      </c>
      <c r="P311" s="312" t="str">
        <f t="shared" ca="1" si="80"/>
        <v>Rua João Lira 144 Leblon 22430210 Rio de Janeiro Rio de Janeiro BRASIL</v>
      </c>
      <c r="Q311" s="311" t="str">
        <f t="shared" ca="1" si="80"/>
        <v>Real</v>
      </c>
      <c r="R311" s="311">
        <f t="shared" ca="1" si="80"/>
        <v>4377064.43</v>
      </c>
      <c r="S311" s="311">
        <f t="shared" ca="1" si="80"/>
        <v>4217234.9000000004</v>
      </c>
      <c r="T311" s="149">
        <f t="shared" ca="1" si="80"/>
        <v>3952158.39</v>
      </c>
      <c r="V311" s="313">
        <f t="shared" ca="1" si="81"/>
        <v>0</v>
      </c>
      <c r="W311" s="298">
        <f t="shared" ca="1" si="81"/>
        <v>0</v>
      </c>
      <c r="X311" s="299" t="str">
        <f t="shared" ca="1" si="81"/>
        <v>Real</v>
      </c>
      <c r="Y311" s="299">
        <f t="shared" ca="1" si="78"/>
        <v>0</v>
      </c>
      <c r="Z311" s="299" t="str">
        <f t="shared" ca="1" si="82"/>
        <v>Sim</v>
      </c>
      <c r="AA311" s="296" t="str">
        <f t="shared" ca="1" si="82"/>
        <v>Provisão ref. acordo pagamento acontece mensalmente</v>
      </c>
      <c r="AB311" s="296" t="str">
        <f t="shared" ca="1" si="70"/>
        <v>Saldo acordo antigo</v>
      </c>
      <c r="AC311" s="290"/>
      <c r="AD311" s="290"/>
      <c r="AE311" s="290"/>
      <c r="AF311" s="290"/>
      <c r="AG311" s="290"/>
      <c r="AH311" s="290"/>
      <c r="AI311" s="290"/>
      <c r="AJ311" s="290"/>
    </row>
    <row r="312" spans="2:36" hidden="1">
      <c r="B312" s="146">
        <v>304</v>
      </c>
      <c r="C312" s="206" t="s">
        <v>79</v>
      </c>
      <c r="D312" s="149" t="s">
        <v>69</v>
      </c>
      <c r="E312" s="149" t="s">
        <v>74</v>
      </c>
      <c r="F312" s="149"/>
      <c r="G312" s="201" t="str">
        <f t="shared" ca="1" si="69"/>
        <v>OSCN</v>
      </c>
      <c r="H312" s="149"/>
      <c r="I312" s="147" t="s">
        <v>66</v>
      </c>
      <c r="J312" s="147" t="s">
        <v>67</v>
      </c>
      <c r="K312" s="147" t="s">
        <v>14</v>
      </c>
      <c r="L312" s="148" t="str">
        <f t="shared" ca="1" si="80"/>
        <v>INSTITUTO BRAS DO MEIO AMBIEN E DOS</v>
      </c>
      <c r="M312" s="198">
        <f t="shared" ca="1" si="80"/>
        <v>3659166000102</v>
      </c>
      <c r="N312" s="147" t="str">
        <f t="shared" ca="1" si="80"/>
        <v>61 30353453</v>
      </c>
      <c r="O312" s="149" t="str">
        <f t="shared" ca="1" si="80"/>
        <v>coexf.sede@ibama.gov.br</v>
      </c>
      <c r="P312" s="156" t="str">
        <f t="shared" ca="1" si="80"/>
        <v>Setor Club Esp.Norte - Trecho 2 Ed.Sede Ibama - Sl 129 Asa Norte 70818900 Brasilia Brasilia BRASIL</v>
      </c>
      <c r="Q312" s="149" t="str">
        <f t="shared" ca="1" si="80"/>
        <v>Real</v>
      </c>
      <c r="R312" s="149">
        <f t="shared" ca="1" si="80"/>
        <v>1854.96</v>
      </c>
      <c r="S312" s="149">
        <f t="shared" ca="1" si="80"/>
        <v>0</v>
      </c>
      <c r="T312" s="149">
        <f t="shared" ca="1" si="80"/>
        <v>0</v>
      </c>
      <c r="V312" s="157">
        <f t="shared" ca="1" si="81"/>
        <v>0</v>
      </c>
      <c r="W312" s="158">
        <f t="shared" ca="1" si="81"/>
        <v>0</v>
      </c>
      <c r="X312" s="155" t="str">
        <f t="shared" ca="1" si="81"/>
        <v>Real</v>
      </c>
      <c r="Y312" s="155">
        <f t="shared" ca="1" si="78"/>
        <v>0</v>
      </c>
      <c r="Z312" s="155" t="str">
        <f t="shared" ca="1" si="82"/>
        <v>Sim</v>
      </c>
      <c r="AA312" s="156" t="str">
        <f t="shared" ca="1" si="82"/>
        <v>Pagamento por trimestre</v>
      </c>
      <c r="AB312" s="156" t="str">
        <f t="shared" ca="1" si="70"/>
        <v>Saldo 1 mês</v>
      </c>
    </row>
    <row r="313" spans="2:36" hidden="1">
      <c r="B313" s="146">
        <v>312</v>
      </c>
      <c r="C313" s="206" t="s">
        <v>79</v>
      </c>
      <c r="D313" s="149" t="s">
        <v>69</v>
      </c>
      <c r="E313" s="149" t="s">
        <v>74</v>
      </c>
      <c r="F313" s="149"/>
      <c r="G313" s="201" t="str">
        <f t="shared" ca="1" si="69"/>
        <v>OSBR</v>
      </c>
      <c r="H313" s="149"/>
      <c r="I313" s="147" t="s">
        <v>66</v>
      </c>
      <c r="J313" s="147" t="s">
        <v>67</v>
      </c>
      <c r="K313" s="147" t="s">
        <v>14</v>
      </c>
      <c r="L313" s="148" t="str">
        <f t="shared" ref="L313:T322" ca="1" si="83">INDEX(INDIRECT($I313&amp;"!$1:$1048576"),MATCH($B313,INDIRECT($I313&amp;"!$A:$A"),),MATCH(L$2,INDIRECT($I313&amp;"!$1:$1"),))</f>
        <v>INTEFOXSHOP.COM COMERCIO ELETRONICO</v>
      </c>
      <c r="M313" s="198">
        <f t="shared" ca="1" si="83"/>
        <v>8489068000198</v>
      </c>
      <c r="N313" s="147" t="str">
        <f t="shared" ca="1" si="83"/>
        <v>21 24633045</v>
      </c>
      <c r="O313" s="149" t="str">
        <f t="shared" ca="1" si="83"/>
        <v>bernardotrindade@hotmail.com</v>
      </c>
      <c r="P313" s="156" t="str">
        <f t="shared" ca="1" si="83"/>
        <v>Rua Gregorio de Castro Moraes 530 Casa Ilha do Governador 21931350 Rio de Janeiro Rio de Janeiro BRASIL</v>
      </c>
      <c r="Q313" s="149" t="str">
        <f t="shared" ca="1" si="83"/>
        <v>Real</v>
      </c>
      <c r="R313" s="149">
        <f t="shared" ca="1" si="83"/>
        <v>1330.9</v>
      </c>
      <c r="S313" s="149">
        <f t="shared" ca="1" si="83"/>
        <v>0</v>
      </c>
      <c r="T313" s="149">
        <f t="shared" ca="1" si="83"/>
        <v>3195</v>
      </c>
      <c r="V313" s="157">
        <f t="shared" ca="1" si="81"/>
        <v>0</v>
      </c>
      <c r="W313" s="158">
        <f t="shared" ca="1" si="81"/>
        <v>0</v>
      </c>
      <c r="X313" s="155" t="str">
        <f t="shared" ca="1" si="81"/>
        <v>Real</v>
      </c>
      <c r="Y313" s="155">
        <f t="shared" ca="1" si="78"/>
        <v>0</v>
      </c>
      <c r="Z313" s="155" t="str">
        <f t="shared" ca="1" si="82"/>
        <v>Sim</v>
      </c>
      <c r="AA313" s="156" t="str">
        <f t="shared" ca="1" si="82"/>
        <v>Pagamento mensalmente - pagamento realizado em 25.01.2024</v>
      </c>
      <c r="AB313" s="156" t="str">
        <f t="shared" ca="1" si="70"/>
        <v>Pagamento mensalmente - pagamento realizado em 25.01.2024</v>
      </c>
    </row>
    <row r="314" spans="2:36" hidden="1">
      <c r="B314" s="146">
        <v>313</v>
      </c>
      <c r="C314" s="206" t="s">
        <v>79</v>
      </c>
      <c r="D314" s="149" t="s">
        <v>69</v>
      </c>
      <c r="E314" s="149" t="s">
        <v>74</v>
      </c>
      <c r="F314" s="149"/>
      <c r="G314" s="201" t="str">
        <f t="shared" ca="1" si="69"/>
        <v>OSCN</v>
      </c>
      <c r="H314" s="149"/>
      <c r="I314" s="147" t="s">
        <v>66</v>
      </c>
      <c r="J314" s="147" t="s">
        <v>67</v>
      </c>
      <c r="K314" s="147" t="s">
        <v>14</v>
      </c>
      <c r="L314" s="148" t="str">
        <f t="shared" ca="1" si="83"/>
        <v>INTERFOXSHOP.COM COMERCIO ELETRONICO</v>
      </c>
      <c r="M314" s="198" t="str">
        <f t="shared" ca="1" si="83"/>
        <v>08.489.068/0001-98</v>
      </c>
      <c r="N314" s="147" t="str">
        <f t="shared" ca="1" si="83"/>
        <v>21 2463-3045</v>
      </c>
      <c r="O314" s="149" t="str">
        <f t="shared" ca="1" si="83"/>
        <v>bernardotrindade@hotmail.com</v>
      </c>
      <c r="P314" s="156" t="str">
        <f t="shared" ca="1" si="83"/>
        <v>Rua Gregorio de Castro Moraes 530 Casa Ilha do Governador 21931-350 Rio de Janeiro Rio de Janeiro RJ BRASIL</v>
      </c>
      <c r="Q314" s="149" t="str">
        <f t="shared" ca="1" si="83"/>
        <v>Real</v>
      </c>
      <c r="R314" s="149">
        <f t="shared" ca="1" si="83"/>
        <v>1777.9</v>
      </c>
      <c r="S314" s="149">
        <f t="shared" ca="1" si="83"/>
        <v>0</v>
      </c>
      <c r="T314" s="149">
        <f t="shared" ca="1" si="83"/>
        <v>0</v>
      </c>
      <c r="V314" s="157">
        <f t="shared" ca="1" si="81"/>
        <v>0</v>
      </c>
      <c r="W314" s="158">
        <f t="shared" ca="1" si="81"/>
        <v>0</v>
      </c>
      <c r="X314" s="155" t="str">
        <f t="shared" ca="1" si="81"/>
        <v>Real</v>
      </c>
      <c r="Y314" s="155">
        <f t="shared" ca="1" si="78"/>
        <v>0</v>
      </c>
      <c r="Z314" s="155" t="str">
        <f t="shared" ca="1" si="82"/>
        <v>Sim</v>
      </c>
      <c r="AA314" s="156" t="str">
        <f t="shared" ca="1" si="82"/>
        <v>pagamento mensalmente</v>
      </c>
      <c r="AB314" s="156" t="str">
        <f t="shared" ca="1" si="70"/>
        <v>Saldo 1 mês</v>
      </c>
    </row>
    <row r="315" spans="2:36" hidden="1">
      <c r="B315" s="146">
        <v>334</v>
      </c>
      <c r="C315" s="206" t="s">
        <v>79</v>
      </c>
      <c r="D315" s="149" t="s">
        <v>69</v>
      </c>
      <c r="E315" s="149" t="s">
        <v>74</v>
      </c>
      <c r="F315" s="149"/>
      <c r="G315" s="201" t="str">
        <f t="shared" ca="1" si="69"/>
        <v>OSBR</v>
      </c>
      <c r="H315" s="149"/>
      <c r="I315" s="147" t="s">
        <v>66</v>
      </c>
      <c r="J315" s="147" t="s">
        <v>67</v>
      </c>
      <c r="K315" s="147" t="s">
        <v>14</v>
      </c>
      <c r="L315" s="148" t="str">
        <f t="shared" ca="1" si="83"/>
        <v>JUAN ROCHA NUNES</v>
      </c>
      <c r="M315" s="198">
        <f t="shared" ca="1" si="83"/>
        <v>16249686789</v>
      </c>
      <c r="N315" s="147" t="str">
        <f t="shared" ca="1" si="83"/>
        <v>não encontrado</v>
      </c>
      <c r="O315" s="149" t="str">
        <f t="shared" ca="1" si="83"/>
        <v>nunes031196@gmail.com</v>
      </c>
      <c r="P315" s="156" t="str">
        <f t="shared" ca="1" si="83"/>
        <v>Rua Jace 370 Colegio 21545230 Rio de Janeiro Rio de Janeiro BRASIL</v>
      </c>
      <c r="Q315" s="149" t="str">
        <f t="shared" ca="1" si="83"/>
        <v>Real</v>
      </c>
      <c r="R315" s="149">
        <f t="shared" ca="1" si="83"/>
        <v>70.19</v>
      </c>
      <c r="S315" s="149">
        <f t="shared" ca="1" si="83"/>
        <v>0</v>
      </c>
      <c r="T315" s="149">
        <f t="shared" ca="1" si="83"/>
        <v>0</v>
      </c>
      <c r="V315" s="157">
        <f t="shared" ca="1" si="81"/>
        <v>0</v>
      </c>
      <c r="W315" s="158">
        <f t="shared" ca="1" si="81"/>
        <v>0</v>
      </c>
      <c r="X315" s="155" t="str">
        <f t="shared" ca="1" si="81"/>
        <v>Real</v>
      </c>
      <c r="Y315" s="155">
        <f t="shared" ca="1" si="78"/>
        <v>0</v>
      </c>
      <c r="Z315" s="155" t="str">
        <f t="shared" ca="1" si="82"/>
        <v>Sim</v>
      </c>
      <c r="AA315" s="156" t="str">
        <f t="shared" ca="1" si="82"/>
        <v>invalido</v>
      </c>
      <c r="AB315" s="156" t="str">
        <f t="shared" ca="1" si="70"/>
        <v>Saldo 1 mês</v>
      </c>
    </row>
    <row r="316" spans="2:36" hidden="1">
      <c r="B316" s="146">
        <v>364</v>
      </c>
      <c r="C316" s="206" t="s">
        <v>79</v>
      </c>
      <c r="D316" s="149" t="s">
        <v>69</v>
      </c>
      <c r="E316" s="149" t="s">
        <v>74</v>
      </c>
      <c r="F316" s="149" t="s">
        <v>20</v>
      </c>
      <c r="G316" s="201" t="str">
        <f t="shared" ca="1" si="69"/>
        <v>OSCN</v>
      </c>
      <c r="H316" s="149"/>
      <c r="I316" s="147" t="s">
        <v>66</v>
      </c>
      <c r="J316" s="147" t="s">
        <v>67</v>
      </c>
      <c r="K316" s="147" t="s">
        <v>14</v>
      </c>
      <c r="L316" s="148" t="str">
        <f t="shared" ca="1" si="83"/>
        <v>LIGER CLEAN COMERCIAL LTDA</v>
      </c>
      <c r="M316" s="198">
        <f t="shared" ca="1" si="83"/>
        <v>32288540000109</v>
      </c>
      <c r="N316" s="147" t="str">
        <f t="shared" ca="1" si="83"/>
        <v>não encontrado</v>
      </c>
      <c r="O316" s="149">
        <f t="shared" ca="1" si="83"/>
        <v>0</v>
      </c>
      <c r="P316" s="156" t="str">
        <f t="shared" ca="1" si="83"/>
        <v>Av Tarcisio Miranda 483 Turfe Clube 28030002 Rio de Janeiro Campos dos Goytacazes BRASIL</v>
      </c>
      <c r="Q316" s="149" t="str">
        <f t="shared" ca="1" si="83"/>
        <v>Real</v>
      </c>
      <c r="R316" s="149">
        <f t="shared" ca="1" si="83"/>
        <v>2879.55</v>
      </c>
      <c r="S316" s="149">
        <f t="shared" ca="1" si="83"/>
        <v>0</v>
      </c>
      <c r="T316" s="149">
        <f t="shared" ca="1" si="83"/>
        <v>0</v>
      </c>
      <c r="V316" s="157">
        <f t="shared" ca="1" si="81"/>
        <v>0</v>
      </c>
      <c r="W316" s="158">
        <f t="shared" ca="1" si="81"/>
        <v>0</v>
      </c>
      <c r="X316" s="155" t="str">
        <f t="shared" ca="1" si="81"/>
        <v>Real</v>
      </c>
      <c r="Y316" s="155">
        <f t="shared" ca="1" si="78"/>
        <v>0</v>
      </c>
      <c r="Z316" s="155" t="str">
        <f t="shared" ca="1" si="82"/>
        <v>Sim</v>
      </c>
      <c r="AA316" s="156">
        <f t="shared" ca="1" si="82"/>
        <v>0</v>
      </c>
      <c r="AB316" s="156" t="str">
        <f t="shared" ca="1" si="70"/>
        <v>Saldo 1 mês</v>
      </c>
    </row>
    <row r="317" spans="2:36" hidden="1">
      <c r="B317" s="146">
        <v>368</v>
      </c>
      <c r="C317" s="206" t="s">
        <v>79</v>
      </c>
      <c r="D317" s="149" t="s">
        <v>65</v>
      </c>
      <c r="E317" s="149"/>
      <c r="F317" s="149"/>
      <c r="G317" s="201" t="str">
        <f t="shared" ca="1" si="69"/>
        <v>OSCN</v>
      </c>
      <c r="H317" s="149"/>
      <c r="I317" s="204" t="s">
        <v>66</v>
      </c>
      <c r="J317" s="204" t="s">
        <v>67</v>
      </c>
      <c r="K317" s="147" t="s">
        <v>14</v>
      </c>
      <c r="L317" s="148" t="str">
        <f t="shared" ca="1" si="83"/>
        <v>LLX AÇU OPERAÇÕES PORTUÁRIAS S.A.</v>
      </c>
      <c r="M317" s="198" t="str">
        <f t="shared" ca="1" si="83"/>
        <v>08.807.676/0002-84</v>
      </c>
      <c r="N317" s="147" t="str">
        <f t="shared" ca="1" si="83"/>
        <v>21 2555-4113</v>
      </c>
      <c r="O317" s="149" t="str">
        <f t="shared" ca="1" si="83"/>
        <v>bernardo.duarte@portodoacu.com.br</v>
      </c>
      <c r="P317" s="156" t="str">
        <f t="shared" ca="1" si="83"/>
        <v>Rua Faz Saco Dantas S/N Distrito Industrial 28200-000 Rio de Janeiro São João da Barra RJ BRASIL</v>
      </c>
      <c r="Q317" s="149" t="str">
        <f t="shared" ca="1" si="83"/>
        <v>Real</v>
      </c>
      <c r="R317" s="149">
        <f t="shared" ca="1" si="83"/>
        <v>0</v>
      </c>
      <c r="S317" s="149">
        <f t="shared" ca="1" si="83"/>
        <v>0</v>
      </c>
      <c r="T317" s="149">
        <f t="shared" ca="1" si="83"/>
        <v>0</v>
      </c>
      <c r="V317" s="157" t="str">
        <f t="shared" ca="1" si="81"/>
        <v>SIM</v>
      </c>
      <c r="W317" s="158">
        <f t="shared" ca="1" si="81"/>
        <v>3</v>
      </c>
      <c r="X317" s="155" t="str">
        <f t="shared" ca="1" si="81"/>
        <v>Real</v>
      </c>
      <c r="Y317" s="155">
        <f t="shared" ca="1" si="78"/>
        <v>165628766.53</v>
      </c>
      <c r="Z317" s="155">
        <f t="shared" ca="1" si="82"/>
        <v>0</v>
      </c>
      <c r="AA317" s="156" t="str">
        <f t="shared" ca="1" si="82"/>
        <v>Virou debênture?</v>
      </c>
      <c r="AB317" s="156">
        <f t="shared" ca="1" si="70"/>
        <v>0</v>
      </c>
    </row>
    <row r="318" spans="2:36" hidden="1">
      <c r="B318" s="146">
        <v>447</v>
      </c>
      <c r="C318" s="206" t="s">
        <v>79</v>
      </c>
      <c r="D318" s="149" t="s">
        <v>69</v>
      </c>
      <c r="E318" s="149" t="s">
        <v>74</v>
      </c>
      <c r="F318" s="149"/>
      <c r="G318" s="201" t="str">
        <f t="shared" ca="1" si="69"/>
        <v>OSCN</v>
      </c>
      <c r="H318" s="149"/>
      <c r="I318" s="147" t="s">
        <v>66</v>
      </c>
      <c r="J318" s="147" t="s">
        <v>67</v>
      </c>
      <c r="K318" s="147" t="s">
        <v>14</v>
      </c>
      <c r="L318" s="148" t="str">
        <f t="shared" ca="1" si="83"/>
        <v>NEOGUARD VIGILANCIA LTDA</v>
      </c>
      <c r="M318" s="198">
        <f t="shared" ca="1" si="83"/>
        <v>34520018000136</v>
      </c>
      <c r="N318" s="147" t="str">
        <f t="shared" ca="1" si="83"/>
        <v>22 98163279</v>
      </c>
      <c r="O318" s="149" t="str">
        <f t="shared" ca="1" si="83"/>
        <v>pedroneto@neoguard.com.br</v>
      </c>
      <c r="P318" s="156" t="str">
        <f t="shared" ca="1" si="83"/>
        <v>Rua Maria da Gloria 26 Ramos 21031091 Rio de Janeiro Rio de Janeiro RJ BRASIL</v>
      </c>
      <c r="Q318" s="149" t="str">
        <f t="shared" ca="1" si="83"/>
        <v>Real</v>
      </c>
      <c r="R318" s="149">
        <f t="shared" ca="1" si="83"/>
        <v>26479.040000000001</v>
      </c>
      <c r="S318" s="149">
        <f t="shared" ca="1" si="83"/>
        <v>26479.040000000001</v>
      </c>
      <c r="T318" s="149">
        <f t="shared" ca="1" si="83"/>
        <v>0</v>
      </c>
      <c r="V318" s="157">
        <f t="shared" ca="1" si="81"/>
        <v>0</v>
      </c>
      <c r="W318" s="158">
        <f t="shared" ca="1" si="81"/>
        <v>0</v>
      </c>
      <c r="X318" s="155" t="str">
        <f t="shared" ca="1" si="81"/>
        <v>Real</v>
      </c>
      <c r="Y318" s="155">
        <f t="shared" ca="1" si="78"/>
        <v>0</v>
      </c>
      <c r="Z318" s="155" t="str">
        <f t="shared" ca="1" si="82"/>
        <v>Sim</v>
      </c>
      <c r="AA318" s="156" t="str">
        <f t="shared" ca="1" si="82"/>
        <v>Pagamento mensalmente</v>
      </c>
      <c r="AB318" s="156" t="str">
        <f t="shared" ca="1" si="70"/>
        <v>Saldo 1 mês</v>
      </c>
    </row>
    <row r="319" spans="2:36" hidden="1">
      <c r="B319" s="146">
        <v>474</v>
      </c>
      <c r="C319" s="206" t="s">
        <v>79</v>
      </c>
      <c r="D319" s="149" t="s">
        <v>69</v>
      </c>
      <c r="E319" s="149"/>
      <c r="F319" s="149"/>
      <c r="G319" s="201" t="str">
        <f t="shared" ca="1" si="69"/>
        <v>OSBR</v>
      </c>
      <c r="H319" s="149"/>
      <c r="I319" s="147" t="s">
        <v>66</v>
      </c>
      <c r="J319" s="147" t="s">
        <v>67</v>
      </c>
      <c r="K319" s="147" t="s">
        <v>14</v>
      </c>
      <c r="L319" s="148" t="str">
        <f t="shared" ca="1" si="83"/>
        <v>PAULO CEZAR PINHEIRO CARNEIRO ADVOG</v>
      </c>
      <c r="M319" s="198" t="str">
        <f t="shared" ca="1" si="83"/>
        <v>35.789.973/0001-36</v>
      </c>
      <c r="N319" s="147" t="str">
        <f t="shared" ca="1" si="83"/>
        <v>21 2212-9000</v>
      </c>
      <c r="O319" s="149" t="str">
        <f t="shared" ca="1" si="83"/>
        <v>equipe.gam@pcpcadv.com.br</v>
      </c>
      <c r="P319" s="156" t="str">
        <f t="shared" ca="1" si="83"/>
        <v>Av Nilo Peçanha 11 Sala 1203 1204 1205 Centro 20020-100 Rio de Janeiro Rio de Janeiro RJ BRASIL</v>
      </c>
      <c r="Q319" s="149" t="str">
        <f t="shared" ca="1" si="83"/>
        <v>Real</v>
      </c>
      <c r="R319" s="149">
        <f t="shared" ca="1" si="83"/>
        <v>1569289</v>
      </c>
      <c r="S319" s="149">
        <f t="shared" ca="1" si="83"/>
        <v>1569289</v>
      </c>
      <c r="T319" s="149">
        <f t="shared" ca="1" si="83"/>
        <v>1569289</v>
      </c>
      <c r="V319" s="157">
        <f t="shared" ca="1" si="81"/>
        <v>0</v>
      </c>
      <c r="W319" s="158">
        <f t="shared" ca="1" si="81"/>
        <v>0</v>
      </c>
      <c r="X319" s="155" t="str">
        <f t="shared" ca="1" si="81"/>
        <v>Real</v>
      </c>
      <c r="Y319" s="155">
        <f t="shared" ca="1" si="78"/>
        <v>0</v>
      </c>
      <c r="Z319" s="155" t="str">
        <f t="shared" ca="1" si="82"/>
        <v>Não</v>
      </c>
      <c r="AA319" s="156" t="str">
        <f t="shared" ca="1" si="82"/>
        <v>Provisão feita pela solicitação da diretoria anterior</v>
      </c>
      <c r="AB319" s="156">
        <f t="shared" ca="1" si="70"/>
        <v>0</v>
      </c>
    </row>
    <row r="320" spans="2:36" hidden="1">
      <c r="B320" s="146">
        <v>484</v>
      </c>
      <c r="C320" s="206" t="s">
        <v>79</v>
      </c>
      <c r="D320" s="149" t="s">
        <v>69</v>
      </c>
      <c r="E320" s="149" t="s">
        <v>74</v>
      </c>
      <c r="F320" s="149"/>
      <c r="G320" s="201" t="str">
        <f t="shared" ca="1" si="69"/>
        <v>OSCN</v>
      </c>
      <c r="H320" s="149"/>
      <c r="I320" s="147" t="s">
        <v>66</v>
      </c>
      <c r="J320" s="147" t="s">
        <v>67</v>
      </c>
      <c r="K320" s="147" t="s">
        <v>14</v>
      </c>
      <c r="L320" s="148" t="str">
        <f t="shared" ca="1" si="83"/>
        <v>PJ REFRIGERAÇÃO LTDA</v>
      </c>
      <c r="M320" s="198">
        <f t="shared" ca="1" si="83"/>
        <v>34234474000110</v>
      </c>
      <c r="N320" s="147" t="str">
        <f t="shared" ca="1" si="83"/>
        <v>22 88121724</v>
      </c>
      <c r="O320" s="149" t="str">
        <f t="shared" ca="1" si="83"/>
        <v>comercial@technocold.com.br</v>
      </c>
      <c r="P320" s="156" t="str">
        <f t="shared" ca="1" si="83"/>
        <v>Estrada Do Cajueiro 72 Casa Cajueiro 28200000 Rio de Janeiro São João da Barra RJ BRASIL</v>
      </c>
      <c r="Q320" s="149" t="str">
        <f t="shared" ca="1" si="83"/>
        <v>Real</v>
      </c>
      <c r="R320" s="149">
        <f t="shared" ca="1" si="83"/>
        <v>585.05999999999995</v>
      </c>
      <c r="S320" s="149">
        <f t="shared" ca="1" si="83"/>
        <v>0</v>
      </c>
      <c r="T320" s="149">
        <f t="shared" ca="1" si="83"/>
        <v>0</v>
      </c>
      <c r="V320" s="157">
        <f t="shared" ca="1" si="81"/>
        <v>0</v>
      </c>
      <c r="W320" s="158">
        <f t="shared" ca="1" si="81"/>
        <v>0</v>
      </c>
      <c r="X320" s="155" t="str">
        <f t="shared" ca="1" si="81"/>
        <v>Real</v>
      </c>
      <c r="Y320" s="155">
        <f t="shared" ca="1" si="78"/>
        <v>0</v>
      </c>
      <c r="Z320" s="155" t="str">
        <f t="shared" ca="1" si="82"/>
        <v>Sim</v>
      </c>
      <c r="AA320" s="156" t="str">
        <f t="shared" ca="1" si="82"/>
        <v>Serviço por demanda</v>
      </c>
      <c r="AB320" s="156" t="str">
        <f t="shared" ca="1" si="70"/>
        <v>Saldo 1 mês</v>
      </c>
    </row>
    <row r="321" spans="2:28" hidden="1">
      <c r="B321" s="146">
        <v>500</v>
      </c>
      <c r="C321" s="206" t="s">
        <v>79</v>
      </c>
      <c r="D321" s="149" t="s">
        <v>69</v>
      </c>
      <c r="E321" s="149" t="s">
        <v>74</v>
      </c>
      <c r="F321" s="149" t="s">
        <v>22</v>
      </c>
      <c r="G321" s="201" t="str">
        <f t="shared" ca="1" si="69"/>
        <v>OSCN</v>
      </c>
      <c r="H321" s="149"/>
      <c r="I321" s="147" t="s">
        <v>66</v>
      </c>
      <c r="J321" s="147" t="s">
        <v>67</v>
      </c>
      <c r="K321" s="147" t="s">
        <v>14</v>
      </c>
      <c r="L321" s="148" t="str">
        <f t="shared" ca="1" si="83"/>
        <v>PRIME AVIATION TAXI AEREO</v>
      </c>
      <c r="M321" s="198">
        <f t="shared" ca="1" si="83"/>
        <v>23568370000125</v>
      </c>
      <c r="N321" s="147" t="str">
        <f t="shared" ca="1" si="83"/>
        <v>11 4195-8307</v>
      </c>
      <c r="O321" s="149" t="str">
        <f t="shared" ca="1" si="83"/>
        <v>juridico@primeyou.com.br</v>
      </c>
      <c r="P321" s="156" t="str">
        <f t="shared" ca="1" si="83"/>
        <v>BRASIL</v>
      </c>
      <c r="Q321" s="149" t="str">
        <f t="shared" ca="1" si="83"/>
        <v>Real</v>
      </c>
      <c r="R321" s="149">
        <f t="shared" ca="1" si="83"/>
        <v>65091.57</v>
      </c>
      <c r="S321" s="149">
        <f t="shared" ca="1" si="83"/>
        <v>0</v>
      </c>
      <c r="T321" s="149">
        <f t="shared" ca="1" si="83"/>
        <v>0</v>
      </c>
      <c r="V321" s="157">
        <f t="shared" ca="1" si="81"/>
        <v>0</v>
      </c>
      <c r="W321" s="158">
        <f t="shared" ca="1" si="81"/>
        <v>0</v>
      </c>
      <c r="X321" s="155" t="str">
        <f t="shared" ca="1" si="81"/>
        <v>Real</v>
      </c>
      <c r="Y321" s="155">
        <f t="shared" ref="Y321:Y333" ca="1" si="84">INDEX(INDIRECT($I321&amp;"!$1:$1048576"),MATCH($B321,INDIRECT($I321&amp;"!$A:$A"),),MATCH(Y$2,INDIRECT($I321&amp;"!$1:$1"),))</f>
        <v>0</v>
      </c>
      <c r="Z321" s="155" t="str">
        <f t="shared" ca="1" si="82"/>
        <v>Sim</v>
      </c>
      <c r="AA321" s="156" t="str">
        <f t="shared" ca="1" si="82"/>
        <v>serviço por demanda</v>
      </c>
      <c r="AB321" s="156" t="str">
        <f t="shared" ca="1" si="70"/>
        <v>Saldo 1 mês</v>
      </c>
    </row>
    <row r="322" spans="2:28" hidden="1">
      <c r="B322" s="146">
        <v>513</v>
      </c>
      <c r="C322" s="206" t="s">
        <v>79</v>
      </c>
      <c r="D322" s="149" t="s">
        <v>69</v>
      </c>
      <c r="E322" s="149" t="s">
        <v>74</v>
      </c>
      <c r="F322" s="149"/>
      <c r="G322" s="201" t="str">
        <f t="shared" ca="1" si="69"/>
        <v>OSCN</v>
      </c>
      <c r="H322" s="149"/>
      <c r="I322" s="147" t="s">
        <v>66</v>
      </c>
      <c r="J322" s="147" t="s">
        <v>67</v>
      </c>
      <c r="K322" s="147" t="s">
        <v>14</v>
      </c>
      <c r="L322" s="148" t="str">
        <f t="shared" ca="1" si="83"/>
        <v>RAFAEL NUNES OLIVEIRA SOARES</v>
      </c>
      <c r="M322" s="198">
        <f t="shared" ca="1" si="83"/>
        <v>43472900000144</v>
      </c>
      <c r="N322" s="147" t="str">
        <f t="shared" ca="1" si="83"/>
        <v>22 99825652</v>
      </c>
      <c r="O322" s="149" t="str">
        <f t="shared" ca="1" si="83"/>
        <v>rafaelnsoares1703@gmail.com</v>
      </c>
      <c r="P322" s="156" t="str">
        <f t="shared" ca="1" si="83"/>
        <v>x x x x x x x x BRASIL</v>
      </c>
      <c r="Q322" s="149" t="str">
        <f t="shared" ca="1" si="83"/>
        <v>Real</v>
      </c>
      <c r="R322" s="149">
        <f t="shared" ca="1" si="83"/>
        <v>16838</v>
      </c>
      <c r="S322" s="149">
        <f t="shared" ca="1" si="83"/>
        <v>0</v>
      </c>
      <c r="T322" s="149">
        <f t="shared" ca="1" si="83"/>
        <v>0</v>
      </c>
      <c r="V322" s="157">
        <f t="shared" ca="1" si="81"/>
        <v>0</v>
      </c>
      <c r="W322" s="158">
        <f t="shared" ca="1" si="81"/>
        <v>0</v>
      </c>
      <c r="X322" s="155" t="str">
        <f t="shared" ca="1" si="81"/>
        <v>Real</v>
      </c>
      <c r="Y322" s="155">
        <f t="shared" ca="1" si="84"/>
        <v>0</v>
      </c>
      <c r="Z322" s="155" t="str">
        <f t="shared" ca="1" si="82"/>
        <v>Sim</v>
      </c>
      <c r="AA322" s="156" t="str">
        <f t="shared" ca="1" si="82"/>
        <v>Pagamento mensalmente</v>
      </c>
      <c r="AB322" s="156" t="str">
        <f t="shared" ca="1" si="70"/>
        <v>Saldo 1 mês</v>
      </c>
    </row>
    <row r="323" spans="2:28" hidden="1">
      <c r="B323" s="146">
        <v>515</v>
      </c>
      <c r="C323" s="206" t="s">
        <v>79</v>
      </c>
      <c r="D323" s="149" t="s">
        <v>69</v>
      </c>
      <c r="E323" s="149" t="s">
        <v>74</v>
      </c>
      <c r="F323" s="149"/>
      <c r="G323" s="201" t="str">
        <f t="shared" ref="G323:G333" ca="1" si="85">INDEX(INDIRECT($I323&amp;"!$1:$1048576"),MATCH($B323,INDIRECT($I323&amp;"!$A:$A"),),MATCH(G$2,INDIRECT($I323&amp;"!$1:$1"),))</f>
        <v>OSBR</v>
      </c>
      <c r="H323" s="149"/>
      <c r="I323" s="147" t="s">
        <v>66</v>
      </c>
      <c r="J323" s="147" t="s">
        <v>67</v>
      </c>
      <c r="K323" s="147" t="s">
        <v>14</v>
      </c>
      <c r="L323" s="148" t="str">
        <f t="shared" ref="L323:T333" ca="1" si="86">INDEX(INDIRECT($I323&amp;"!$1:$1048576"),MATCH($B323,INDIRECT($I323&amp;"!$A:$A"),),MATCH(L$2,INDIRECT($I323&amp;"!$1:$1"),))</f>
        <v>REALINVEST PART. SOC. LTDA</v>
      </c>
      <c r="M323" s="198">
        <f t="shared" ca="1" si="86"/>
        <v>4200953000154</v>
      </c>
      <c r="N323" s="147" t="str">
        <f t="shared" ca="1" si="86"/>
        <v>21 22632204</v>
      </c>
      <c r="O323" s="149" t="str">
        <f t="shared" ca="1" si="86"/>
        <v>roni@realassets.com.br</v>
      </c>
      <c r="P323" s="156" t="str">
        <f t="shared" ca="1" si="86"/>
        <v>Rua Dias Ferreira 190 Sala 401 Leblon 22431050 Rio de Janeiro Rio de Janeiro RJ BRASIL</v>
      </c>
      <c r="Q323" s="149" t="str">
        <f t="shared" ca="1" si="86"/>
        <v>Real</v>
      </c>
      <c r="R323" s="149">
        <f t="shared" ca="1" si="86"/>
        <v>27963.17</v>
      </c>
      <c r="S323" s="149">
        <f t="shared" ca="1" si="86"/>
        <v>31549.95</v>
      </c>
      <c r="T323" s="149">
        <f t="shared" ca="1" si="86"/>
        <v>0</v>
      </c>
      <c r="V323" s="157">
        <f t="shared" ca="1" si="81"/>
        <v>0</v>
      </c>
      <c r="W323" s="158">
        <f t="shared" ca="1" si="81"/>
        <v>0</v>
      </c>
      <c r="X323" s="155" t="str">
        <f t="shared" ca="1" si="81"/>
        <v>Real</v>
      </c>
      <c r="Y323" s="155">
        <f t="shared" ca="1" si="84"/>
        <v>0</v>
      </c>
      <c r="Z323" s="155" t="str">
        <f t="shared" ca="1" si="82"/>
        <v>Sim</v>
      </c>
      <c r="AA323" s="156" t="str">
        <f t="shared" ca="1" si="82"/>
        <v>Pagamento mensalmente</v>
      </c>
      <c r="AB323" s="156" t="str">
        <f t="shared" ref="AB323:AB333" ca="1" si="87">IFERROR(INDEX(INDIRECT($I323&amp;"!$1:$1048576"),MATCH($B323,INDIRECT($I323&amp;"!$A:$A"),),MATCH(AB$2,INDIRECT($I323&amp;"!$1:$1"),)),"")</f>
        <v>Saldo 1 mês</v>
      </c>
    </row>
    <row r="324" spans="2:28" hidden="1">
      <c r="B324" s="146">
        <v>533</v>
      </c>
      <c r="C324" s="206" t="s">
        <v>79</v>
      </c>
      <c r="D324" s="149" t="s">
        <v>69</v>
      </c>
      <c r="E324" s="149"/>
      <c r="F324" s="149" t="s">
        <v>23</v>
      </c>
      <c r="G324" s="201" t="str">
        <f t="shared" ca="1" si="85"/>
        <v>OSBR</v>
      </c>
      <c r="H324" s="149" t="s">
        <v>60</v>
      </c>
      <c r="I324" s="147" t="s">
        <v>66</v>
      </c>
      <c r="J324" s="147" t="s">
        <v>67</v>
      </c>
      <c r="K324" s="147" t="s">
        <v>14</v>
      </c>
      <c r="L324" s="148" t="str">
        <f t="shared" ca="1" si="86"/>
        <v>RK PARTNERS AS</v>
      </c>
      <c r="M324" s="198" t="str">
        <f t="shared" ca="1" si="86"/>
        <v>estrangeira</v>
      </c>
      <c r="N324" s="147" t="str">
        <f t="shared" ca="1" si="86"/>
        <v/>
      </c>
      <c r="O324" s="149">
        <f t="shared" ca="1" si="86"/>
        <v>0</v>
      </c>
      <c r="P324" s="156" t="str">
        <f t="shared" ca="1" si="86"/>
        <v>Av. Pres. Juscelino Kubitschek, nº 2401, Torre D, 22º andar, Vila Nova Conceição, SP</v>
      </c>
      <c r="Q324" s="149" t="str">
        <f t="shared" ca="1" si="86"/>
        <v>Real</v>
      </c>
      <c r="R324" s="149">
        <f t="shared" ca="1" si="86"/>
        <v>35832677.890000001</v>
      </c>
      <c r="S324" s="149">
        <f t="shared" ca="1" si="86"/>
        <v>35832677.890000001</v>
      </c>
      <c r="T324" s="149">
        <f t="shared" ca="1" si="86"/>
        <v>35832677.890000001</v>
      </c>
      <c r="V324" s="157">
        <f t="shared" ca="1" si="81"/>
        <v>0</v>
      </c>
      <c r="W324" s="158">
        <f t="shared" ca="1" si="81"/>
        <v>0</v>
      </c>
      <c r="X324" s="155" t="str">
        <f t="shared" ca="1" si="81"/>
        <v>Real</v>
      </c>
      <c r="Y324" s="155">
        <f t="shared" ca="1" si="84"/>
        <v>0</v>
      </c>
      <c r="Z324" s="155" t="str">
        <f t="shared" ca="1" si="82"/>
        <v>Não</v>
      </c>
      <c r="AA324" s="156" t="str">
        <f t="shared" ca="1" si="82"/>
        <v>Provisão feita pela solicitação da diretoria anterior</v>
      </c>
      <c r="AB324" s="156">
        <f t="shared" ca="1" si="87"/>
        <v>0</v>
      </c>
    </row>
    <row r="325" spans="2:28" hidden="1">
      <c r="B325" s="146">
        <v>586</v>
      </c>
      <c r="C325" s="206" t="s">
        <v>79</v>
      </c>
      <c r="D325" s="149" t="s">
        <v>69</v>
      </c>
      <c r="E325" s="149" t="s">
        <v>74</v>
      </c>
      <c r="F325" s="149" t="s">
        <v>21</v>
      </c>
      <c r="G325" s="201" t="str">
        <f t="shared" ca="1" si="85"/>
        <v>OSBR</v>
      </c>
      <c r="H325" s="149"/>
      <c r="I325" s="147" t="s">
        <v>66</v>
      </c>
      <c r="J325" s="147" t="s">
        <v>67</v>
      </c>
      <c r="K325" s="147" t="s">
        <v>14</v>
      </c>
      <c r="L325" s="148" t="str">
        <f t="shared" ca="1" si="86"/>
        <v>STARSOFT SISTEMAS CORPORATIVOS LTDA</v>
      </c>
      <c r="M325" s="198">
        <f t="shared" ca="1" si="86"/>
        <v>5056597000100</v>
      </c>
      <c r="N325" s="147" t="str">
        <f t="shared" ca="1" si="86"/>
        <v>11 4133-2200</v>
      </c>
      <c r="O325" s="149" t="str">
        <f t="shared" ca="1" si="86"/>
        <v>financeiro@starsoft.com.br</v>
      </c>
      <c r="P325" s="156" t="str">
        <f t="shared" ca="1" si="86"/>
        <v/>
      </c>
      <c r="Q325" s="149" t="str">
        <f t="shared" ca="1" si="86"/>
        <v>Real</v>
      </c>
      <c r="R325" s="149">
        <f t="shared" ca="1" si="86"/>
        <v>1910.9</v>
      </c>
      <c r="S325" s="149">
        <f t="shared" ca="1" si="86"/>
        <v>0</v>
      </c>
      <c r="T325" s="149">
        <f t="shared" ca="1" si="86"/>
        <v>0</v>
      </c>
      <c r="V325" s="157">
        <f t="shared" ref="V325:X333" ca="1" si="88">INDEX(INDIRECT($I325&amp;"!$1:$1048576"),MATCH($B325,INDIRECT($I325&amp;"!$A:$A"),),MATCH(V$2,INDIRECT($I325&amp;"!$1:$1"),))</f>
        <v>0</v>
      </c>
      <c r="W325" s="158">
        <f t="shared" ca="1" si="88"/>
        <v>0</v>
      </c>
      <c r="X325" s="155" t="str">
        <f t="shared" ca="1" si="88"/>
        <v>Real</v>
      </c>
      <c r="Y325" s="155">
        <f t="shared" ca="1" si="84"/>
        <v>0</v>
      </c>
      <c r="Z325" s="155" t="str">
        <f t="shared" ref="Z325:AA333" ca="1" si="89">INDEX(INDIRECT($I325&amp;"!$1:$1048576"),MATCH($B325,INDIRECT($I325&amp;"!$A:$A"),),MATCH(Z$2,INDIRECT($I325&amp;"!$1:$1"),))</f>
        <v>Sim</v>
      </c>
      <c r="AA325" s="156" t="str">
        <f t="shared" ca="1" si="89"/>
        <v>Pagamento mensalmente</v>
      </c>
      <c r="AB325" s="156" t="str">
        <f t="shared" ca="1" si="87"/>
        <v>Saldo 1 mês</v>
      </c>
    </row>
    <row r="326" spans="2:28" hidden="1">
      <c r="B326" s="146">
        <v>655</v>
      </c>
      <c r="C326" s="206" t="s">
        <v>79</v>
      </c>
      <c r="D326" s="149" t="s">
        <v>69</v>
      </c>
      <c r="E326" s="149"/>
      <c r="F326" s="149"/>
      <c r="G326" s="201" t="str">
        <f t="shared" ca="1" si="85"/>
        <v>OSSO</v>
      </c>
      <c r="H326" s="149"/>
      <c r="I326" s="147" t="s">
        <v>66</v>
      </c>
      <c r="J326" s="147" t="s">
        <v>67</v>
      </c>
      <c r="K326" s="147" t="s">
        <v>14</v>
      </c>
      <c r="L326" s="148" t="str">
        <f t="shared" ca="1" si="86"/>
        <v>VIVO SA</v>
      </c>
      <c r="M326" s="198">
        <f t="shared" ca="1" si="86"/>
        <v>2449992018101</v>
      </c>
      <c r="N326" s="147" t="str">
        <f t="shared" ca="1" si="86"/>
        <v>não encontrado</v>
      </c>
      <c r="O326" s="149" t="str">
        <f t="shared" ca="1" si="86"/>
        <v>bianca.ieker@vivo.com.br</v>
      </c>
      <c r="P326" s="156" t="str">
        <f t="shared" ca="1" si="86"/>
        <v>Av Ayrton Senna Barra da Tijuca 22775-003 Rio de Janeiro Rio de Janeiro RJ BRASIL</v>
      </c>
      <c r="Q326" s="149" t="str">
        <f t="shared" ca="1" si="86"/>
        <v>Real</v>
      </c>
      <c r="R326" s="149">
        <f t="shared" ca="1" si="86"/>
        <v>2856.46</v>
      </c>
      <c r="S326" s="149">
        <f t="shared" ca="1" si="86"/>
        <v>0</v>
      </c>
      <c r="T326" s="149">
        <f t="shared" ca="1" si="86"/>
        <v>2856.46</v>
      </c>
      <c r="V326" s="157">
        <f t="shared" ca="1" si="88"/>
        <v>0</v>
      </c>
      <c r="W326" s="158">
        <f t="shared" ca="1" si="88"/>
        <v>0</v>
      </c>
      <c r="X326" s="155" t="str">
        <f t="shared" ca="1" si="88"/>
        <v>Real</v>
      </c>
      <c r="Y326" s="155">
        <f t="shared" ca="1" si="84"/>
        <v>0</v>
      </c>
      <c r="Z326" s="155" t="str">
        <f t="shared" ca="1" si="89"/>
        <v>NÃO</v>
      </c>
      <c r="AA326" s="156">
        <f t="shared" ca="1" si="89"/>
        <v>0</v>
      </c>
      <c r="AB326" s="156">
        <f t="shared" ca="1" si="87"/>
        <v>0</v>
      </c>
    </row>
    <row r="327" spans="2:28" hidden="1">
      <c r="B327" s="146">
        <v>670</v>
      </c>
      <c r="C327" s="206" t="s">
        <v>79</v>
      </c>
      <c r="D327" s="149" t="s">
        <v>69</v>
      </c>
      <c r="E327" s="149" t="s">
        <v>74</v>
      </c>
      <c r="F327" s="149"/>
      <c r="G327" s="201" t="str">
        <f t="shared" ca="1" si="85"/>
        <v>OSCN</v>
      </c>
      <c r="H327" s="149"/>
      <c r="I327" s="147" t="s">
        <v>66</v>
      </c>
      <c r="J327" s="147" t="s">
        <v>67</v>
      </c>
      <c r="K327" s="147" t="s">
        <v>14</v>
      </c>
      <c r="L327" s="148" t="str">
        <f t="shared" ca="1" si="86"/>
        <v>WINDSOR ADMINISTRACAO</v>
      </c>
      <c r="M327" s="198">
        <f t="shared" ca="1" si="86"/>
        <v>10348318000979</v>
      </c>
      <c r="N327" s="147" t="str">
        <f t="shared" ca="1" si="86"/>
        <v>61 37048640</v>
      </c>
      <c r="O327" s="149" t="str">
        <f t="shared" ca="1" si="86"/>
        <v>fiscal@windsorhoteis.com.br</v>
      </c>
      <c r="P327" s="156" t="str">
        <f t="shared" ca="1" si="86"/>
        <v>Rua St Shn Quadra 01 Unidade Asa Norte 70702900 Distrito Federal Brasilia DF BRASIL</v>
      </c>
      <c r="Q327" s="149" t="str">
        <f t="shared" ca="1" si="86"/>
        <v>Real</v>
      </c>
      <c r="R327" s="149">
        <f t="shared" ca="1" si="86"/>
        <v>930.54</v>
      </c>
      <c r="S327" s="149">
        <f t="shared" ca="1" si="86"/>
        <v>0</v>
      </c>
      <c r="T327" s="149">
        <f t="shared" ca="1" si="86"/>
        <v>0</v>
      </c>
      <c r="V327" s="157">
        <f t="shared" ca="1" si="88"/>
        <v>0</v>
      </c>
      <c r="W327" s="158">
        <f t="shared" ca="1" si="88"/>
        <v>0</v>
      </c>
      <c r="X327" s="155" t="str">
        <f t="shared" ca="1" si="88"/>
        <v>Real</v>
      </c>
      <c r="Y327" s="155">
        <f t="shared" ca="1" si="84"/>
        <v>0</v>
      </c>
      <c r="Z327" s="155" t="str">
        <f t="shared" ca="1" si="89"/>
        <v>Sim</v>
      </c>
      <c r="AA327" s="156" t="str">
        <f t="shared" ca="1" si="89"/>
        <v>Serviço demanda</v>
      </c>
      <c r="AB327" s="156" t="str">
        <f t="shared" ca="1" si="87"/>
        <v>Saldo 1 mês</v>
      </c>
    </row>
    <row r="328" spans="2:28" hidden="1">
      <c r="B328" s="146">
        <v>672</v>
      </c>
      <c r="C328" s="206" t="s">
        <v>79</v>
      </c>
      <c r="D328" s="149" t="s">
        <v>69</v>
      </c>
      <c r="E328" s="149" t="s">
        <v>74</v>
      </c>
      <c r="F328" s="149"/>
      <c r="G328" s="201" t="str">
        <f t="shared" ca="1" si="85"/>
        <v>OSCN</v>
      </c>
      <c r="H328" s="149"/>
      <c r="I328" s="147" t="s">
        <v>66</v>
      </c>
      <c r="J328" s="147" t="s">
        <v>67</v>
      </c>
      <c r="K328" s="147" t="s">
        <v>14</v>
      </c>
      <c r="L328" s="148" t="str">
        <f t="shared" ca="1" si="86"/>
        <v>WINEHOUSE COMERCIAL LTDA</v>
      </c>
      <c r="M328" s="198">
        <f t="shared" ca="1" si="86"/>
        <v>3756941000148</v>
      </c>
      <c r="N328" s="147" t="str">
        <f t="shared" ca="1" si="86"/>
        <v>11 30712900</v>
      </c>
      <c r="O328" s="149" t="str">
        <f t="shared" ca="1" si="86"/>
        <v>serge@zahil.com.br</v>
      </c>
      <c r="P328" s="156" t="str">
        <f t="shared" ca="1" si="86"/>
        <v>Rua Bandeira Paulista 726 Loja 01 Itaim Bibi 4532002 São Paulo São Paulo SP BRASIL</v>
      </c>
      <c r="Q328" s="149" t="str">
        <f t="shared" ca="1" si="86"/>
        <v>Real</v>
      </c>
      <c r="R328" s="149">
        <f t="shared" ca="1" si="86"/>
        <v>852</v>
      </c>
      <c r="S328" s="149">
        <f t="shared" ca="1" si="86"/>
        <v>2782.4</v>
      </c>
      <c r="T328" s="149">
        <f t="shared" ca="1" si="86"/>
        <v>0</v>
      </c>
      <c r="V328" s="157">
        <f t="shared" ca="1" si="88"/>
        <v>0</v>
      </c>
      <c r="W328" s="158">
        <f t="shared" ca="1" si="88"/>
        <v>0</v>
      </c>
      <c r="X328" s="155" t="str">
        <f t="shared" ca="1" si="88"/>
        <v>Real</v>
      </c>
      <c r="Y328" s="155">
        <f t="shared" ca="1" si="84"/>
        <v>0</v>
      </c>
      <c r="Z328" s="155" t="str">
        <f t="shared" ca="1" si="89"/>
        <v>Sim</v>
      </c>
      <c r="AA328" s="156" t="str">
        <f t="shared" ca="1" si="89"/>
        <v>Pagamento por demanda</v>
      </c>
      <c r="AB328" s="156" t="str">
        <f t="shared" ca="1" si="87"/>
        <v>NF. lançada duplicada - já foi excluido</v>
      </c>
    </row>
    <row r="329" spans="2:28" hidden="1">
      <c r="B329" s="146">
        <v>2</v>
      </c>
      <c r="C329" s="206" t="s">
        <v>79</v>
      </c>
      <c r="D329" s="149" t="s">
        <v>69</v>
      </c>
      <c r="E329" s="149" t="s">
        <v>74</v>
      </c>
      <c r="F329" s="149"/>
      <c r="G329" s="201" t="str">
        <f t="shared" ca="1" si="85"/>
        <v>OSCN</v>
      </c>
      <c r="H329" s="149"/>
      <c r="I329" s="147" t="s">
        <v>66</v>
      </c>
      <c r="J329" s="147" t="s">
        <v>75</v>
      </c>
      <c r="K329" s="147" t="s">
        <v>15</v>
      </c>
      <c r="L329" s="315" t="str">
        <f t="shared" ca="1" si="86"/>
        <v xml:space="preserve"> ACESSO REMOTO SERVIÇOS LTDA ME</v>
      </c>
      <c r="M329" s="198" t="str">
        <f t="shared" ca="1" si="86"/>
        <v>30.195.249/0001-60</v>
      </c>
      <c r="N329" s="147" t="str">
        <f t="shared" ca="1" si="86"/>
        <v>não encontrado</v>
      </c>
      <c r="O329" s="149" t="str">
        <f t="shared" ca="1" si="86"/>
        <v>elianaandrade@acessoremotobr.com</v>
      </c>
      <c r="P329" s="156" t="str">
        <f t="shared" ca="1" si="86"/>
        <v>Rua CN-I S/N Cajueiro 28200-000 Rio de Janeiro São João da Barra RJ BRASIL</v>
      </c>
      <c r="Q329" s="149" t="str">
        <f t="shared" ca="1" si="86"/>
        <v>Real</v>
      </c>
      <c r="R329" s="149">
        <f t="shared" ca="1" si="86"/>
        <v>304683.24</v>
      </c>
      <c r="S329" s="149">
        <f t="shared" ca="1" si="86"/>
        <v>307444.51</v>
      </c>
      <c r="T329" s="149">
        <f t="shared" ca="1" si="86"/>
        <v>0</v>
      </c>
      <c r="V329" s="157">
        <f t="shared" ca="1" si="88"/>
        <v>0</v>
      </c>
      <c r="W329" s="158">
        <f t="shared" ca="1" si="88"/>
        <v>0</v>
      </c>
      <c r="X329" s="155" t="str">
        <f t="shared" ca="1" si="88"/>
        <v>Real</v>
      </c>
      <c r="Y329" s="155">
        <f t="shared" ca="1" si="84"/>
        <v>0</v>
      </c>
      <c r="Z329" s="155" t="str">
        <f t="shared" ca="1" si="89"/>
        <v>Sim</v>
      </c>
      <c r="AA329" s="156" t="str">
        <f t="shared" ca="1" si="89"/>
        <v>Pagamento mensalmete</v>
      </c>
      <c r="AB329" s="156" t="str">
        <f t="shared" ca="1" si="87"/>
        <v>Saldo 1 mês</v>
      </c>
    </row>
    <row r="330" spans="2:28" hidden="1">
      <c r="B330" s="146">
        <v>605</v>
      </c>
      <c r="C330" s="206" t="s">
        <v>79</v>
      </c>
      <c r="D330" s="149" t="s">
        <v>69</v>
      </c>
      <c r="E330" s="149" t="s">
        <v>80</v>
      </c>
      <c r="F330" s="149"/>
      <c r="G330" s="201" t="str">
        <f t="shared" ca="1" si="85"/>
        <v>OSCN</v>
      </c>
      <c r="H330" s="149"/>
      <c r="I330" s="147" t="s">
        <v>66</v>
      </c>
      <c r="J330" s="147" t="s">
        <v>78</v>
      </c>
      <c r="K330" s="147" t="s">
        <v>15</v>
      </c>
      <c r="L330" s="148" t="str">
        <f t="shared" ca="1" si="86"/>
        <v>TESA-LAB TECNOLOGIA EM SERVIÇOS AMBIENTAIS EIRELI</v>
      </c>
      <c r="M330" s="198">
        <f t="shared" ca="1" si="86"/>
        <v>3198929000165</v>
      </c>
      <c r="N330" s="147" t="str">
        <f t="shared" ca="1" si="86"/>
        <v>22 27621175</v>
      </c>
      <c r="O330" s="149" t="str">
        <f t="shared" ca="1" si="86"/>
        <v>tesalab@uol.com.br</v>
      </c>
      <c r="P330" s="156" t="str">
        <f t="shared" ca="1" si="86"/>
        <v>Rua Francisco Portela 229 Parte Centro 27910220 Rio de Janeiro Macae RJ BRASIL</v>
      </c>
      <c r="Q330" s="149" t="str">
        <f t="shared" ca="1" si="86"/>
        <v>Real</v>
      </c>
      <c r="R330" s="149">
        <f t="shared" ca="1" si="86"/>
        <v>2787.53</v>
      </c>
      <c r="S330" s="149">
        <f t="shared" ca="1" si="86"/>
        <v>0</v>
      </c>
      <c r="T330" s="149">
        <f t="shared" ca="1" si="86"/>
        <v>0</v>
      </c>
      <c r="V330" s="157">
        <f t="shared" ca="1" si="88"/>
        <v>0</v>
      </c>
      <c r="W330" s="158">
        <f t="shared" ca="1" si="88"/>
        <v>0</v>
      </c>
      <c r="X330" s="155" t="str">
        <f t="shared" ca="1" si="88"/>
        <v>Real</v>
      </c>
      <c r="Y330" s="155">
        <f t="shared" ca="1" si="84"/>
        <v>0</v>
      </c>
      <c r="Z330" s="155" t="str">
        <f t="shared" ca="1" si="89"/>
        <v>Sim</v>
      </c>
      <c r="AA330" s="156" t="str">
        <f t="shared" ca="1" si="89"/>
        <v>Pagamento mensalmente</v>
      </c>
      <c r="AB330" s="156" t="str">
        <f t="shared" ca="1" si="87"/>
        <v>Saldo 1 mês</v>
      </c>
    </row>
    <row r="331" spans="2:28" hidden="1">
      <c r="B331" s="146">
        <v>673</v>
      </c>
      <c r="C331" s="206" t="s">
        <v>79</v>
      </c>
      <c r="D331" s="149" t="s">
        <v>69</v>
      </c>
      <c r="E331" s="149" t="s">
        <v>80</v>
      </c>
      <c r="F331" s="149"/>
      <c r="G331" s="201" t="str">
        <f t="shared" ca="1" si="85"/>
        <v>OSBR</v>
      </c>
      <c r="H331" s="149"/>
      <c r="I331" s="147" t="s">
        <v>66</v>
      </c>
      <c r="J331" s="147" t="s">
        <v>78</v>
      </c>
      <c r="K331" s="147" t="s">
        <v>15</v>
      </c>
      <c r="L331" s="148" t="str">
        <f t="shared" ca="1" si="86"/>
        <v>WIPI TELECOM EIRELI</v>
      </c>
      <c r="M331" s="198">
        <f t="shared" ca="1" si="86"/>
        <v>37544358000195</v>
      </c>
      <c r="N331" s="147" t="str">
        <f t="shared" ca="1" si="86"/>
        <v>21 20711000</v>
      </c>
      <c r="O331" s="149" t="str">
        <f t="shared" ca="1" si="86"/>
        <v>financeiro@wipi.com.br</v>
      </c>
      <c r="P331" s="156" t="str">
        <f t="shared" ca="1" si="86"/>
        <v>Rua Jose de Figueiredo 320 Lote 107 blc 3 Barra da Tijuca 22793170 Rio de Janeiro Rio de Janeiro RJ BRASIL</v>
      </c>
      <c r="Q331" s="149" t="str">
        <f t="shared" ca="1" si="86"/>
        <v>Real</v>
      </c>
      <c r="R331" s="149">
        <f t="shared" ca="1" si="86"/>
        <v>369.9</v>
      </c>
      <c r="S331" s="149">
        <f t="shared" ca="1" si="86"/>
        <v>369.9</v>
      </c>
      <c r="T331" s="149">
        <f t="shared" ca="1" si="86"/>
        <v>0</v>
      </c>
      <c r="V331" s="157">
        <f t="shared" ca="1" si="88"/>
        <v>0</v>
      </c>
      <c r="W331" s="158">
        <f t="shared" ca="1" si="88"/>
        <v>0</v>
      </c>
      <c r="X331" s="155" t="str">
        <f t="shared" ca="1" si="88"/>
        <v>Real</v>
      </c>
      <c r="Y331" s="155">
        <f t="shared" ca="1" si="84"/>
        <v>0</v>
      </c>
      <c r="Z331" s="155" t="str">
        <f t="shared" ca="1" si="89"/>
        <v>Sim</v>
      </c>
      <c r="AA331" s="156" t="str">
        <f t="shared" ca="1" si="89"/>
        <v>Pagamento mensalmente</v>
      </c>
      <c r="AB331" s="156" t="str">
        <f t="shared" ca="1" si="87"/>
        <v>Saldo 1 mês</v>
      </c>
    </row>
    <row r="332" spans="2:28" hidden="1">
      <c r="B332" s="146">
        <v>693</v>
      </c>
      <c r="C332" s="206" t="s">
        <v>79</v>
      </c>
      <c r="D332" s="149" t="s">
        <v>69</v>
      </c>
      <c r="E332" s="149"/>
      <c r="F332" s="149"/>
      <c r="G332" s="201" t="str">
        <f t="shared" ca="1" si="85"/>
        <v>OSSG</v>
      </c>
      <c r="H332" s="149"/>
      <c r="I332" s="147" t="s">
        <v>70</v>
      </c>
      <c r="J332" s="147" t="s">
        <v>71</v>
      </c>
      <c r="K332" s="147" t="s">
        <v>16</v>
      </c>
      <c r="L332" s="280" t="str">
        <f t="shared" ca="1" si="86"/>
        <v>OSX Brasil S.A</v>
      </c>
      <c r="M332" s="283" t="str">
        <f t="shared" ca="1" si="86"/>
        <v>09.112.685/0001-32</v>
      </c>
      <c r="N332" s="285" t="str">
        <f t="shared" ca="1" si="86"/>
        <v>21 3237-5200</v>
      </c>
      <c r="O332" s="216" t="str">
        <f t="shared" ca="1" si="86"/>
        <v>faturamento@osx.com.br</v>
      </c>
      <c r="P332" s="276" t="str">
        <f t="shared" ca="1" si="86"/>
        <v>Rua Lauro Muller 116 Sala 2405 Botafogo 22290-160 Rio de Janeiro Rio de Janeiro RJ</v>
      </c>
      <c r="Q332" s="149" t="str">
        <f t="shared" ca="1" si="86"/>
        <v>Real</v>
      </c>
      <c r="R332" s="149">
        <f t="shared" ca="1" si="86"/>
        <v>806.67999999999768</v>
      </c>
      <c r="S332" s="149">
        <f t="shared" ca="1" si="86"/>
        <v>806.67999999999802</v>
      </c>
      <c r="T332" s="149">
        <f t="shared" ca="1" si="86"/>
        <v>806.67999999999802</v>
      </c>
      <c r="V332" s="157">
        <f t="shared" ca="1" si="88"/>
        <v>0</v>
      </c>
      <c r="W332" s="158">
        <f t="shared" ca="1" si="88"/>
        <v>0</v>
      </c>
      <c r="X332" s="155" t="str">
        <f t="shared" ca="1" si="88"/>
        <v>Real</v>
      </c>
      <c r="Y332" s="155">
        <f t="shared" ca="1" si="84"/>
        <v>0</v>
      </c>
      <c r="Z332" s="155">
        <f t="shared" ca="1" si="89"/>
        <v>0</v>
      </c>
      <c r="AA332" s="156">
        <f t="shared" ca="1" si="89"/>
        <v>0</v>
      </c>
      <c r="AB332" s="156">
        <f t="shared" ca="1" si="87"/>
        <v>0</v>
      </c>
    </row>
    <row r="333" spans="2:28" hidden="1">
      <c r="B333" s="209">
        <v>715</v>
      </c>
      <c r="C333" s="210" t="s">
        <v>79</v>
      </c>
      <c r="D333" s="149" t="s">
        <v>69</v>
      </c>
      <c r="E333" s="211"/>
      <c r="F333" s="211"/>
      <c r="G333" s="201" t="str">
        <f t="shared" ca="1" si="85"/>
        <v>OSSG</v>
      </c>
      <c r="H333" s="149"/>
      <c r="I333" s="147" t="s">
        <v>70</v>
      </c>
      <c r="J333" s="147" t="s">
        <v>71</v>
      </c>
      <c r="K333" s="147" t="s">
        <v>16</v>
      </c>
      <c r="L333" s="280" t="str">
        <f t="shared" ca="1" si="86"/>
        <v>OSX Brasil - Porto do Açu S.A.</v>
      </c>
      <c r="M333" s="283" t="str">
        <f t="shared" ca="1" si="86"/>
        <v>11.198.242/0001-58</v>
      </c>
      <c r="N333" s="285" t="str">
        <f t="shared" ca="1" si="86"/>
        <v>21 3237-5200</v>
      </c>
      <c r="O333" s="216" t="str">
        <f t="shared" ca="1" si="86"/>
        <v>faturamento@osx.com.br</v>
      </c>
      <c r="P333" s="276" t="str">
        <f t="shared" ca="1" si="86"/>
        <v>Rua Lauro Muller 116 Sala 2405 Botafogo 22290-160 Rio de Janeiro Rio de Janeiro RJ</v>
      </c>
      <c r="Q333" s="149" t="str">
        <f t="shared" ca="1" si="86"/>
        <v>Real</v>
      </c>
      <c r="R333" s="149">
        <f t="shared" ca="1" si="86"/>
        <v>3626639.91</v>
      </c>
      <c r="S333" s="149">
        <f t="shared" ca="1" si="86"/>
        <v>3626639.91</v>
      </c>
      <c r="T333" s="149">
        <f t="shared" ca="1" si="86"/>
        <v>3626639.91</v>
      </c>
      <c r="V333" s="157">
        <f t="shared" ca="1" si="88"/>
        <v>0</v>
      </c>
      <c r="W333" s="158">
        <f t="shared" ca="1" si="88"/>
        <v>0</v>
      </c>
      <c r="X333" s="155" t="str">
        <f t="shared" ca="1" si="88"/>
        <v>Real</v>
      </c>
      <c r="Y333" s="155">
        <f t="shared" ca="1" si="84"/>
        <v>0</v>
      </c>
      <c r="Z333" s="155">
        <f t="shared" ca="1" si="89"/>
        <v>0</v>
      </c>
      <c r="AA333" s="156">
        <f t="shared" ca="1" si="89"/>
        <v>0</v>
      </c>
      <c r="AB333" s="156">
        <f t="shared" ca="1" si="87"/>
        <v>0</v>
      </c>
    </row>
    <row r="334" spans="2:28">
      <c r="B334" s="209"/>
      <c r="C334" s="210"/>
      <c r="D334" s="211"/>
      <c r="E334" s="211"/>
      <c r="F334" s="211"/>
      <c r="G334" s="212"/>
      <c r="H334" s="211"/>
      <c r="I334" s="213"/>
      <c r="J334" s="213"/>
      <c r="K334" s="213"/>
      <c r="L334" s="281"/>
      <c r="M334" s="284"/>
      <c r="N334" s="286"/>
      <c r="O334" s="277"/>
      <c r="P334" s="278"/>
      <c r="Q334" s="211"/>
      <c r="R334" s="211"/>
      <c r="S334" s="219"/>
      <c r="T334" s="219"/>
      <c r="V334" s="212"/>
      <c r="W334" s="215"/>
      <c r="X334" s="211"/>
      <c r="Y334" s="211"/>
      <c r="Z334" s="211"/>
      <c r="AA334" s="214"/>
      <c r="AB334" s="156"/>
    </row>
    <row r="335" spans="2:28">
      <c r="B335" s="209"/>
      <c r="C335" s="210"/>
      <c r="D335" s="211"/>
      <c r="E335" s="211"/>
      <c r="F335" s="211"/>
      <c r="G335" s="212"/>
      <c r="H335" s="211"/>
      <c r="I335" s="213"/>
      <c r="J335" s="213"/>
      <c r="K335" s="213"/>
      <c r="L335" s="281"/>
      <c r="M335" s="284"/>
      <c r="N335" s="286"/>
      <c r="O335" s="277"/>
      <c r="P335" s="278"/>
      <c r="Q335" s="211"/>
      <c r="R335" s="211"/>
      <c r="S335" s="219"/>
      <c r="T335" s="219"/>
      <c r="V335" s="212"/>
      <c r="W335" s="215"/>
      <c r="X335" s="211"/>
      <c r="Y335" s="211"/>
      <c r="Z335" s="211"/>
      <c r="AA335" s="214"/>
      <c r="AB335" s="156"/>
    </row>
    <row r="336" spans="2:28">
      <c r="B336" s="209"/>
      <c r="C336" s="210"/>
      <c r="D336" s="211"/>
      <c r="E336" s="211"/>
      <c r="F336" s="211"/>
      <c r="G336" s="212"/>
      <c r="H336" s="211"/>
      <c r="I336" s="213"/>
      <c r="J336" s="213"/>
      <c r="K336" s="213"/>
      <c r="L336" s="281"/>
      <c r="M336" s="284"/>
      <c r="N336" s="286"/>
      <c r="O336" s="277"/>
      <c r="P336" s="278"/>
      <c r="Q336" s="211"/>
      <c r="R336" s="211"/>
      <c r="S336" s="219"/>
      <c r="T336" s="219"/>
      <c r="V336" s="212"/>
      <c r="W336" s="215"/>
      <c r="X336" s="211"/>
      <c r="Y336" s="211"/>
      <c r="Z336" s="211"/>
      <c r="AA336" s="214"/>
      <c r="AB336" s="156"/>
    </row>
    <row r="337" spans="2:28">
      <c r="B337" s="209"/>
      <c r="C337" s="210"/>
      <c r="D337" s="211"/>
      <c r="E337" s="211"/>
      <c r="F337" s="211"/>
      <c r="G337" s="212"/>
      <c r="H337" s="211"/>
      <c r="I337" s="213"/>
      <c r="J337" s="213"/>
      <c r="K337" s="213"/>
      <c r="L337" s="281"/>
      <c r="M337" s="284"/>
      <c r="N337" s="286"/>
      <c r="O337" s="277"/>
      <c r="P337" s="278"/>
      <c r="Q337" s="211"/>
      <c r="R337" s="211"/>
      <c r="S337" s="219"/>
      <c r="T337" s="219"/>
      <c r="V337" s="212"/>
      <c r="W337" s="215"/>
      <c r="X337" s="211"/>
      <c r="Y337" s="211"/>
      <c r="Z337" s="211"/>
      <c r="AA337" s="214"/>
      <c r="AB337" s="156"/>
    </row>
    <row r="338" spans="2:28">
      <c r="B338" s="209"/>
      <c r="C338" s="210"/>
      <c r="D338" s="211"/>
      <c r="E338" s="211"/>
      <c r="F338" s="211"/>
      <c r="G338" s="212"/>
      <c r="H338" s="211"/>
      <c r="I338" s="213"/>
      <c r="J338" s="213"/>
      <c r="K338" s="213"/>
      <c r="L338" s="281"/>
      <c r="M338" s="284"/>
      <c r="N338" s="286"/>
      <c r="O338" s="277"/>
      <c r="P338" s="278"/>
      <c r="Q338" s="211"/>
      <c r="R338" s="211"/>
      <c r="S338" s="219"/>
      <c r="T338" s="219"/>
      <c r="V338" s="212"/>
      <c r="W338" s="215"/>
      <c r="X338" s="211"/>
      <c r="Y338" s="211"/>
      <c r="Z338" s="211"/>
      <c r="AA338" s="214"/>
      <c r="AB338" s="156"/>
    </row>
    <row r="339" spans="2:28">
      <c r="B339" s="209"/>
      <c r="C339" s="210"/>
      <c r="D339" s="211"/>
      <c r="E339" s="211"/>
      <c r="F339" s="211"/>
      <c r="G339" s="212"/>
      <c r="H339" s="211"/>
      <c r="I339" s="213"/>
      <c r="J339" s="213"/>
      <c r="K339" s="213"/>
      <c r="L339" s="281"/>
      <c r="M339" s="284"/>
      <c r="N339" s="286"/>
      <c r="O339" s="277"/>
      <c r="P339" s="278"/>
      <c r="Q339" s="211"/>
      <c r="R339" s="211"/>
      <c r="S339" s="219"/>
      <c r="T339" s="219"/>
      <c r="V339" s="212"/>
      <c r="W339" s="215"/>
      <c r="X339" s="211"/>
      <c r="Y339" s="211"/>
      <c r="Z339" s="211"/>
      <c r="AA339" s="214"/>
      <c r="AB339" s="156"/>
    </row>
    <row r="340" spans="2:28">
      <c r="B340" s="209"/>
      <c r="C340" s="210"/>
      <c r="D340" s="211"/>
      <c r="E340" s="211"/>
      <c r="F340" s="211"/>
      <c r="G340" s="212"/>
      <c r="H340" s="211"/>
      <c r="I340" s="213"/>
      <c r="J340" s="213"/>
      <c r="K340" s="213"/>
      <c r="L340" s="281"/>
      <c r="M340" s="284"/>
      <c r="N340" s="286"/>
      <c r="O340" s="277"/>
      <c r="P340" s="278"/>
      <c r="Q340" s="211"/>
      <c r="R340" s="211"/>
      <c r="S340" s="219"/>
      <c r="T340" s="219"/>
      <c r="V340" s="212"/>
      <c r="W340" s="215"/>
      <c r="X340" s="211"/>
      <c r="Y340" s="211"/>
      <c r="Z340" s="211"/>
      <c r="AA340" s="214"/>
      <c r="AB340" s="156"/>
    </row>
    <row r="341" spans="2:28">
      <c r="B341" s="209"/>
      <c r="C341" s="210"/>
      <c r="D341" s="211"/>
      <c r="E341" s="211"/>
      <c r="F341" s="211"/>
      <c r="G341" s="212"/>
      <c r="H341" s="211"/>
      <c r="I341" s="213"/>
      <c r="J341" s="213"/>
      <c r="K341" s="213"/>
      <c r="L341" s="281"/>
      <c r="M341" s="284"/>
      <c r="N341" s="286"/>
      <c r="O341" s="277"/>
      <c r="P341" s="278"/>
      <c r="Q341" s="211"/>
      <c r="R341" s="211"/>
      <c r="S341" s="219"/>
      <c r="T341" s="219"/>
      <c r="V341" s="212"/>
      <c r="W341" s="215"/>
      <c r="X341" s="211"/>
      <c r="Y341" s="211"/>
      <c r="Z341" s="211"/>
      <c r="AA341" s="214"/>
      <c r="AB341" s="156"/>
    </row>
    <row r="342" spans="2:28">
      <c r="B342" s="209"/>
      <c r="C342" s="210"/>
      <c r="D342" s="211"/>
      <c r="E342" s="211"/>
      <c r="F342" s="211"/>
      <c r="G342" s="212"/>
      <c r="H342" s="211"/>
      <c r="I342" s="213"/>
      <c r="J342" s="213"/>
      <c r="K342" s="213"/>
      <c r="L342" s="281"/>
      <c r="M342" s="284"/>
      <c r="N342" s="286"/>
      <c r="O342" s="277"/>
      <c r="P342" s="278"/>
      <c r="Q342" s="211"/>
      <c r="R342" s="211"/>
      <c r="S342" s="219"/>
      <c r="T342" s="219"/>
      <c r="V342" s="212"/>
      <c r="W342" s="215"/>
      <c r="X342" s="211"/>
      <c r="Y342" s="211"/>
      <c r="Z342" s="211"/>
      <c r="AA342" s="214"/>
      <c r="AB342" s="156"/>
    </row>
    <row r="343" spans="2:28">
      <c r="B343" s="209"/>
      <c r="C343" s="210"/>
      <c r="D343" s="211"/>
      <c r="E343" s="211"/>
      <c r="F343" s="211"/>
      <c r="G343" s="212"/>
      <c r="H343" s="211"/>
      <c r="I343" s="213"/>
      <c r="J343" s="213"/>
      <c r="K343" s="213"/>
      <c r="L343" s="281"/>
      <c r="M343" s="284"/>
      <c r="N343" s="286"/>
      <c r="O343" s="277"/>
      <c r="P343" s="278"/>
      <c r="Q343" s="211"/>
      <c r="R343" s="211"/>
      <c r="S343" s="219"/>
      <c r="T343" s="219"/>
      <c r="V343" s="212"/>
      <c r="W343" s="215"/>
      <c r="X343" s="211"/>
      <c r="Y343" s="211"/>
      <c r="Z343" s="211"/>
      <c r="AA343" s="214"/>
      <c r="AB343" s="156"/>
    </row>
    <row r="344" spans="2:28">
      <c r="B344" s="209"/>
      <c r="C344" s="210"/>
      <c r="D344" s="211"/>
      <c r="E344" s="211"/>
      <c r="F344" s="211"/>
      <c r="G344" s="212"/>
      <c r="H344" s="211"/>
      <c r="I344" s="213"/>
      <c r="J344" s="213"/>
      <c r="K344" s="213"/>
      <c r="L344" s="281"/>
      <c r="M344" s="284"/>
      <c r="N344" s="286"/>
      <c r="O344" s="277"/>
      <c r="P344" s="278"/>
      <c r="Q344" s="211"/>
      <c r="R344" s="211"/>
      <c r="S344" s="219"/>
      <c r="T344" s="219"/>
      <c r="V344" s="212"/>
      <c r="W344" s="215"/>
      <c r="X344" s="211"/>
      <c r="Y344" s="211"/>
      <c r="Z344" s="211"/>
      <c r="AA344" s="214"/>
      <c r="AB344" s="156"/>
    </row>
    <row r="345" spans="2:28">
      <c r="B345" s="209"/>
      <c r="C345" s="210"/>
      <c r="D345" s="211"/>
      <c r="E345" s="211"/>
      <c r="F345" s="211"/>
      <c r="G345" s="212"/>
      <c r="H345" s="211"/>
      <c r="I345" s="213"/>
      <c r="J345" s="213"/>
      <c r="K345" s="213"/>
      <c r="L345" s="281"/>
      <c r="M345" s="284"/>
      <c r="N345" s="286"/>
      <c r="O345" s="277"/>
      <c r="P345" s="278"/>
      <c r="Q345" s="211"/>
      <c r="R345" s="211"/>
      <c r="S345" s="219"/>
      <c r="T345" s="219"/>
      <c r="V345" s="212"/>
      <c r="W345" s="215"/>
      <c r="X345" s="211"/>
      <c r="Y345" s="211"/>
      <c r="Z345" s="211"/>
      <c r="AA345" s="214"/>
      <c r="AB345" s="156"/>
    </row>
    <row r="346" spans="2:28">
      <c r="B346" s="209"/>
      <c r="C346" s="210"/>
      <c r="D346" s="211"/>
      <c r="E346" s="211"/>
      <c r="F346" s="211"/>
      <c r="G346" s="212"/>
      <c r="H346" s="211"/>
      <c r="I346" s="213"/>
      <c r="J346" s="213"/>
      <c r="K346" s="213"/>
      <c r="L346" s="281"/>
      <c r="M346" s="284"/>
      <c r="N346" s="286"/>
      <c r="O346" s="277"/>
      <c r="P346" s="278"/>
      <c r="Q346" s="211"/>
      <c r="R346" s="211"/>
      <c r="S346" s="219"/>
      <c r="T346" s="219"/>
      <c r="V346" s="212"/>
      <c r="W346" s="215"/>
      <c r="X346" s="211"/>
      <c r="Y346" s="211"/>
      <c r="Z346" s="211"/>
      <c r="AA346" s="214"/>
      <c r="AB346" s="156"/>
    </row>
    <row r="347" spans="2:28">
      <c r="B347" s="209"/>
      <c r="C347" s="210"/>
      <c r="D347" s="211"/>
      <c r="E347" s="211"/>
      <c r="F347" s="211"/>
      <c r="G347" s="212"/>
      <c r="H347" s="211"/>
      <c r="I347" s="213"/>
      <c r="J347" s="213"/>
      <c r="K347" s="213"/>
      <c r="L347" s="281"/>
      <c r="M347" s="284"/>
      <c r="N347" s="286"/>
      <c r="O347" s="277"/>
      <c r="P347" s="278"/>
      <c r="Q347" s="211"/>
      <c r="R347" s="211"/>
      <c r="S347" s="219"/>
      <c r="T347" s="219"/>
      <c r="V347" s="212"/>
      <c r="W347" s="215"/>
      <c r="X347" s="211"/>
      <c r="Y347" s="211"/>
      <c r="Z347" s="211"/>
      <c r="AA347" s="214"/>
      <c r="AB347" s="156"/>
    </row>
    <row r="348" spans="2:28">
      <c r="B348" s="209"/>
      <c r="C348" s="210"/>
      <c r="D348" s="211"/>
      <c r="E348" s="211"/>
      <c r="F348" s="211"/>
      <c r="G348" s="212"/>
      <c r="H348" s="211"/>
      <c r="I348" s="213"/>
      <c r="J348" s="213"/>
      <c r="K348" s="213"/>
      <c r="L348" s="281"/>
      <c r="M348" s="284"/>
      <c r="N348" s="286"/>
      <c r="O348" s="277"/>
      <c r="P348" s="278"/>
      <c r="Q348" s="211"/>
      <c r="R348" s="211"/>
      <c r="S348" s="219"/>
      <c r="T348" s="219"/>
      <c r="V348" s="212"/>
      <c r="W348" s="215"/>
      <c r="X348" s="211"/>
      <c r="Y348" s="211"/>
      <c r="Z348" s="211"/>
      <c r="AA348" s="214"/>
      <c r="AB348" s="156"/>
    </row>
    <row r="349" spans="2:28">
      <c r="B349" s="209"/>
      <c r="C349" s="210"/>
      <c r="D349" s="211"/>
      <c r="E349" s="211"/>
      <c r="F349" s="211"/>
      <c r="G349" s="212"/>
      <c r="H349" s="211"/>
      <c r="I349" s="213"/>
      <c r="J349" s="213"/>
      <c r="K349" s="213"/>
      <c r="L349" s="281"/>
      <c r="M349" s="284"/>
      <c r="N349" s="286"/>
      <c r="O349" s="277"/>
      <c r="P349" s="278"/>
      <c r="Q349" s="211"/>
      <c r="R349" s="211"/>
      <c r="S349" s="219"/>
      <c r="T349" s="219"/>
      <c r="V349" s="212"/>
      <c r="W349" s="215"/>
      <c r="X349" s="211"/>
      <c r="Y349" s="211"/>
      <c r="Z349" s="211"/>
      <c r="AA349" s="214"/>
      <c r="AB349" s="156"/>
    </row>
    <row r="350" spans="2:28">
      <c r="B350" s="209"/>
      <c r="C350" s="210"/>
      <c r="D350" s="211"/>
      <c r="E350" s="211"/>
      <c r="F350" s="211"/>
      <c r="G350" s="212"/>
      <c r="H350" s="211"/>
      <c r="I350" s="213"/>
      <c r="J350" s="213"/>
      <c r="K350" s="213"/>
      <c r="L350" s="281"/>
      <c r="M350" s="284"/>
      <c r="N350" s="286"/>
      <c r="O350" s="277"/>
      <c r="P350" s="278"/>
      <c r="Q350" s="211"/>
      <c r="R350" s="211"/>
      <c r="S350" s="219"/>
      <c r="T350" s="219"/>
      <c r="V350" s="212"/>
      <c r="W350" s="215"/>
      <c r="X350" s="211"/>
      <c r="Y350" s="211"/>
      <c r="Z350" s="211"/>
      <c r="AA350" s="214"/>
      <c r="AB350" s="156"/>
    </row>
    <row r="351" spans="2:28">
      <c r="B351" s="209"/>
      <c r="C351" s="210"/>
      <c r="D351" s="211"/>
      <c r="E351" s="211"/>
      <c r="F351" s="211"/>
      <c r="G351" s="212"/>
      <c r="H351" s="211"/>
      <c r="I351" s="213"/>
      <c r="J351" s="213"/>
      <c r="K351" s="213"/>
      <c r="L351" s="281"/>
      <c r="M351" s="284"/>
      <c r="N351" s="286"/>
      <c r="O351" s="277"/>
      <c r="P351" s="278"/>
      <c r="Q351" s="211"/>
      <c r="R351" s="211"/>
      <c r="S351" s="219"/>
      <c r="T351" s="219"/>
      <c r="V351" s="212"/>
      <c r="W351" s="215"/>
      <c r="X351" s="211"/>
      <c r="Y351" s="211"/>
      <c r="Z351" s="211"/>
      <c r="AA351" s="214"/>
      <c r="AB351" s="156"/>
    </row>
    <row r="352" spans="2:28">
      <c r="B352" s="209"/>
      <c r="C352" s="210"/>
      <c r="D352" s="211"/>
      <c r="E352" s="211"/>
      <c r="F352" s="211"/>
      <c r="G352" s="212"/>
      <c r="H352" s="211"/>
      <c r="I352" s="213"/>
      <c r="J352" s="213"/>
      <c r="K352" s="213"/>
      <c r="L352" s="281"/>
      <c r="M352" s="284"/>
      <c r="N352" s="286"/>
      <c r="O352" s="277"/>
      <c r="P352" s="278"/>
      <c r="Q352" s="211"/>
      <c r="R352" s="211"/>
      <c r="S352" s="219"/>
      <c r="T352" s="219"/>
      <c r="V352" s="212"/>
      <c r="W352" s="215"/>
      <c r="X352" s="211"/>
      <c r="Y352" s="211"/>
      <c r="Z352" s="211"/>
      <c r="AA352" s="214"/>
      <c r="AB352" s="156"/>
    </row>
    <row r="353" spans="2:28">
      <c r="B353" s="209"/>
      <c r="C353" s="210"/>
      <c r="D353" s="211"/>
      <c r="E353" s="211"/>
      <c r="F353" s="211"/>
      <c r="G353" s="212"/>
      <c r="H353" s="211"/>
      <c r="I353" s="213"/>
      <c r="J353" s="213"/>
      <c r="K353" s="213"/>
      <c r="L353" s="281"/>
      <c r="M353" s="284"/>
      <c r="N353" s="286"/>
      <c r="O353" s="277"/>
      <c r="P353" s="278"/>
      <c r="Q353" s="211"/>
      <c r="R353" s="211"/>
      <c r="S353" s="219"/>
      <c r="T353" s="219"/>
      <c r="V353" s="212"/>
      <c r="W353" s="215"/>
      <c r="X353" s="211"/>
      <c r="Y353" s="211"/>
      <c r="Z353" s="211"/>
      <c r="AA353" s="214"/>
      <c r="AB353" s="156"/>
    </row>
    <row r="354" spans="2:28">
      <c r="B354" s="209"/>
      <c r="C354" s="210"/>
      <c r="D354" s="211"/>
      <c r="E354" s="211"/>
      <c r="F354" s="211"/>
      <c r="G354" s="212"/>
      <c r="H354" s="211"/>
      <c r="I354" s="213"/>
      <c r="J354" s="213"/>
      <c r="K354" s="213"/>
      <c r="L354" s="281"/>
      <c r="M354" s="284"/>
      <c r="N354" s="286"/>
      <c r="O354" s="277"/>
      <c r="P354" s="278"/>
      <c r="Q354" s="211"/>
      <c r="R354" s="211"/>
      <c r="S354" s="219"/>
      <c r="T354" s="219"/>
      <c r="V354" s="212"/>
      <c r="W354" s="215"/>
      <c r="X354" s="211"/>
      <c r="Y354" s="211"/>
      <c r="Z354" s="211"/>
      <c r="AA354" s="214"/>
      <c r="AB354" s="156"/>
    </row>
    <row r="355" spans="2:28">
      <c r="B355" s="209"/>
      <c r="C355" s="210"/>
      <c r="D355" s="211"/>
      <c r="E355" s="211"/>
      <c r="F355" s="211"/>
      <c r="G355" s="212"/>
      <c r="H355" s="211"/>
      <c r="I355" s="213"/>
      <c r="J355" s="213"/>
      <c r="K355" s="213"/>
      <c r="L355" s="281"/>
      <c r="M355" s="284"/>
      <c r="N355" s="286"/>
      <c r="O355" s="277"/>
      <c r="P355" s="278"/>
      <c r="Q355" s="211"/>
      <c r="R355" s="211"/>
      <c r="S355" s="219"/>
      <c r="T355" s="219"/>
      <c r="V355" s="212"/>
      <c r="W355" s="215"/>
      <c r="X355" s="211"/>
      <c r="Y355" s="211"/>
      <c r="Z355" s="211"/>
      <c r="AA355" s="214"/>
      <c r="AB355" s="156"/>
    </row>
    <row r="356" spans="2:28">
      <c r="B356" s="209"/>
      <c r="C356" s="210"/>
      <c r="D356" s="211"/>
      <c r="E356" s="211"/>
      <c r="F356" s="211"/>
      <c r="G356" s="212"/>
      <c r="H356" s="211"/>
      <c r="I356" s="213"/>
      <c r="J356" s="213"/>
      <c r="K356" s="213"/>
      <c r="L356" s="281"/>
      <c r="M356" s="284"/>
      <c r="N356" s="286"/>
      <c r="O356" s="277"/>
      <c r="P356" s="278"/>
      <c r="Q356" s="211"/>
      <c r="R356" s="211"/>
      <c r="S356" s="219"/>
      <c r="T356" s="219"/>
      <c r="V356" s="212"/>
      <c r="W356" s="215"/>
      <c r="X356" s="211"/>
      <c r="Y356" s="211"/>
      <c r="Z356" s="211"/>
      <c r="AA356" s="214"/>
      <c r="AB356" s="156"/>
    </row>
    <row r="357" spans="2:28">
      <c r="B357" s="209"/>
      <c r="C357" s="210"/>
      <c r="D357" s="211"/>
      <c r="E357" s="211"/>
      <c r="F357" s="211"/>
      <c r="G357" s="212"/>
      <c r="H357" s="211"/>
      <c r="I357" s="213"/>
      <c r="J357" s="213"/>
      <c r="K357" s="213"/>
      <c r="L357" s="281"/>
      <c r="M357" s="284"/>
      <c r="N357" s="286"/>
      <c r="O357" s="277"/>
      <c r="P357" s="278"/>
      <c r="Q357" s="211"/>
      <c r="R357" s="211"/>
      <c r="S357" s="219"/>
      <c r="T357" s="219"/>
      <c r="V357" s="212"/>
      <c r="W357" s="215"/>
      <c r="X357" s="211"/>
      <c r="Y357" s="211"/>
      <c r="Z357" s="211"/>
      <c r="AA357" s="214"/>
      <c r="AB357" s="156"/>
    </row>
    <row r="358" spans="2:28">
      <c r="B358" s="209"/>
      <c r="C358" s="210"/>
      <c r="D358" s="211"/>
      <c r="E358" s="211"/>
      <c r="F358" s="211"/>
      <c r="G358" s="212"/>
      <c r="H358" s="211"/>
      <c r="I358" s="213"/>
      <c r="J358" s="213"/>
      <c r="K358" s="213"/>
      <c r="L358" s="281"/>
      <c r="M358" s="284"/>
      <c r="N358" s="286"/>
      <c r="O358" s="277"/>
      <c r="P358" s="278"/>
      <c r="Q358" s="211"/>
      <c r="R358" s="211"/>
      <c r="S358" s="219"/>
      <c r="T358" s="219"/>
      <c r="V358" s="212"/>
      <c r="W358" s="215"/>
      <c r="X358" s="211"/>
      <c r="Y358" s="211"/>
      <c r="Z358" s="211"/>
      <c r="AA358" s="214"/>
      <c r="AB358" s="156"/>
    </row>
    <row r="359" spans="2:28">
      <c r="B359" s="209"/>
      <c r="C359" s="210"/>
      <c r="D359" s="211"/>
      <c r="E359" s="211"/>
      <c r="F359" s="211"/>
      <c r="G359" s="212"/>
      <c r="H359" s="211"/>
      <c r="I359" s="213"/>
      <c r="J359" s="213"/>
      <c r="K359" s="213"/>
      <c r="L359" s="281"/>
      <c r="M359" s="284"/>
      <c r="N359" s="286"/>
      <c r="O359" s="277"/>
      <c r="P359" s="278"/>
      <c r="Q359" s="211"/>
      <c r="R359" s="211"/>
      <c r="S359" s="219"/>
      <c r="T359" s="219"/>
      <c r="V359" s="212"/>
      <c r="W359" s="215"/>
      <c r="X359" s="211"/>
      <c r="Y359" s="211"/>
      <c r="Z359" s="211"/>
      <c r="AA359" s="214"/>
      <c r="AB359" s="156"/>
    </row>
    <row r="360" spans="2:28">
      <c r="B360" s="209"/>
      <c r="C360" s="210"/>
      <c r="D360" s="211"/>
      <c r="E360" s="211"/>
      <c r="F360" s="211"/>
      <c r="G360" s="212"/>
      <c r="H360" s="211"/>
      <c r="I360" s="213"/>
      <c r="J360" s="213"/>
      <c r="K360" s="213"/>
      <c r="L360" s="281"/>
      <c r="M360" s="284"/>
      <c r="N360" s="286"/>
      <c r="O360" s="277"/>
      <c r="P360" s="278"/>
      <c r="Q360" s="211"/>
      <c r="R360" s="211"/>
      <c r="S360" s="219"/>
      <c r="T360" s="219"/>
      <c r="V360" s="212"/>
      <c r="W360" s="215"/>
      <c r="X360" s="211"/>
      <c r="Y360" s="211"/>
      <c r="Z360" s="211"/>
      <c r="AA360" s="214"/>
      <c r="AB360" s="156"/>
    </row>
    <row r="361" spans="2:28">
      <c r="B361" s="209"/>
      <c r="C361" s="210"/>
      <c r="D361" s="211"/>
      <c r="E361" s="211"/>
      <c r="F361" s="211"/>
      <c r="G361" s="212"/>
      <c r="H361" s="211"/>
      <c r="I361" s="213"/>
      <c r="J361" s="213"/>
      <c r="K361" s="213"/>
      <c r="L361" s="281"/>
      <c r="M361" s="284"/>
      <c r="N361" s="286"/>
      <c r="O361" s="277"/>
      <c r="P361" s="278"/>
      <c r="Q361" s="211"/>
      <c r="R361" s="211"/>
      <c r="S361" s="219"/>
      <c r="T361" s="219"/>
      <c r="V361" s="212"/>
      <c r="W361" s="215"/>
      <c r="X361" s="211"/>
      <c r="Y361" s="211"/>
      <c r="Z361" s="211"/>
      <c r="AA361" s="214"/>
      <c r="AB361" s="156"/>
    </row>
    <row r="362" spans="2:28">
      <c r="B362" s="209"/>
      <c r="C362" s="210"/>
      <c r="D362" s="211"/>
      <c r="E362" s="211"/>
      <c r="F362" s="211"/>
      <c r="G362" s="212"/>
      <c r="H362" s="211"/>
      <c r="I362" s="213"/>
      <c r="J362" s="213"/>
      <c r="K362" s="213"/>
      <c r="L362" s="281"/>
      <c r="M362" s="284"/>
      <c r="N362" s="286"/>
      <c r="O362" s="277"/>
      <c r="P362" s="278"/>
      <c r="Q362" s="211"/>
      <c r="R362" s="211"/>
      <c r="S362" s="219"/>
      <c r="T362" s="219"/>
      <c r="V362" s="212"/>
      <c r="W362" s="215"/>
      <c r="X362" s="211"/>
      <c r="Y362" s="211"/>
      <c r="Z362" s="211"/>
      <c r="AA362" s="214"/>
      <c r="AB362" s="156"/>
    </row>
    <row r="363" spans="2:28">
      <c r="B363" s="209"/>
      <c r="C363" s="210"/>
      <c r="D363" s="211"/>
      <c r="E363" s="211"/>
      <c r="F363" s="211"/>
      <c r="G363" s="212"/>
      <c r="H363" s="211"/>
      <c r="I363" s="213"/>
      <c r="J363" s="213"/>
      <c r="K363" s="213"/>
      <c r="L363" s="281"/>
      <c r="M363" s="284"/>
      <c r="N363" s="286"/>
      <c r="O363" s="277"/>
      <c r="P363" s="278"/>
      <c r="Q363" s="211"/>
      <c r="R363" s="211"/>
      <c r="S363" s="219"/>
      <c r="T363" s="219"/>
      <c r="V363" s="212"/>
      <c r="W363" s="215"/>
      <c r="X363" s="211"/>
      <c r="Y363" s="211"/>
      <c r="Z363" s="211"/>
      <c r="AA363" s="214"/>
      <c r="AB363" s="156"/>
    </row>
    <row r="364" spans="2:28">
      <c r="B364" s="209"/>
      <c r="C364" s="210"/>
      <c r="D364" s="211"/>
      <c r="E364" s="211"/>
      <c r="F364" s="211"/>
      <c r="G364" s="212"/>
      <c r="H364" s="211"/>
      <c r="I364" s="213"/>
      <c r="J364" s="213"/>
      <c r="K364" s="213"/>
      <c r="L364" s="281"/>
      <c r="M364" s="284"/>
      <c r="N364" s="286"/>
      <c r="O364" s="277"/>
      <c r="P364" s="278"/>
      <c r="Q364" s="211"/>
      <c r="R364" s="211"/>
      <c r="S364" s="219"/>
      <c r="T364" s="219"/>
      <c r="V364" s="212"/>
      <c r="W364" s="215"/>
      <c r="X364" s="211"/>
      <c r="Y364" s="211"/>
      <c r="Z364" s="211"/>
      <c r="AA364" s="214"/>
      <c r="AB364" s="156"/>
    </row>
    <row r="365" spans="2:28">
      <c r="B365" s="209"/>
      <c r="C365" s="210"/>
      <c r="D365" s="211"/>
      <c r="E365" s="211"/>
      <c r="F365" s="211"/>
      <c r="G365" s="212"/>
      <c r="H365" s="211"/>
      <c r="I365" s="213"/>
      <c r="J365" s="213"/>
      <c r="K365" s="213"/>
      <c r="L365" s="281"/>
      <c r="M365" s="284"/>
      <c r="N365" s="286"/>
      <c r="O365" s="277"/>
      <c r="P365" s="278"/>
      <c r="Q365" s="211"/>
      <c r="R365" s="211"/>
      <c r="S365" s="219"/>
      <c r="T365" s="219"/>
      <c r="V365" s="212"/>
      <c r="W365" s="215"/>
      <c r="X365" s="211"/>
      <c r="Y365" s="211"/>
      <c r="Z365" s="211"/>
      <c r="AA365" s="214"/>
      <c r="AB365" s="156"/>
    </row>
    <row r="366" spans="2:28">
      <c r="B366" s="209"/>
      <c r="C366" s="210"/>
      <c r="D366" s="211"/>
      <c r="E366" s="211"/>
      <c r="F366" s="211"/>
      <c r="G366" s="212"/>
      <c r="H366" s="211"/>
      <c r="I366" s="213"/>
      <c r="J366" s="213"/>
      <c r="K366" s="213"/>
      <c r="L366" s="281"/>
      <c r="M366" s="284"/>
      <c r="N366" s="286"/>
      <c r="O366" s="277"/>
      <c r="P366" s="278"/>
      <c r="Q366" s="211"/>
      <c r="R366" s="211"/>
      <c r="S366" s="219"/>
      <c r="T366" s="219"/>
      <c r="V366" s="212"/>
      <c r="W366" s="215"/>
      <c r="X366" s="211"/>
      <c r="Y366" s="211"/>
      <c r="Z366" s="211"/>
      <c r="AA366" s="214"/>
      <c r="AB366" s="156"/>
    </row>
    <row r="367" spans="2:28">
      <c r="B367" s="209"/>
      <c r="C367" s="210"/>
      <c r="D367" s="211"/>
      <c r="E367" s="211"/>
      <c r="F367" s="211"/>
      <c r="G367" s="212"/>
      <c r="H367" s="211"/>
      <c r="I367" s="213"/>
      <c r="J367" s="213"/>
      <c r="K367" s="213"/>
      <c r="L367" s="281"/>
      <c r="M367" s="284"/>
      <c r="N367" s="286"/>
      <c r="O367" s="277"/>
      <c r="P367" s="278"/>
      <c r="Q367" s="211"/>
      <c r="R367" s="211"/>
      <c r="S367" s="219"/>
      <c r="T367" s="219"/>
      <c r="V367" s="212"/>
      <c r="W367" s="215"/>
      <c r="X367" s="211"/>
      <c r="Y367" s="211"/>
      <c r="Z367" s="211"/>
      <c r="AA367" s="214"/>
      <c r="AB367" s="156"/>
    </row>
    <row r="368" spans="2:28">
      <c r="B368" s="209"/>
      <c r="C368" s="210"/>
      <c r="D368" s="211"/>
      <c r="E368" s="211"/>
      <c r="F368" s="211"/>
      <c r="G368" s="212"/>
      <c r="H368" s="211"/>
      <c r="I368" s="213"/>
      <c r="J368" s="213"/>
      <c r="K368" s="213"/>
      <c r="L368" s="281"/>
      <c r="M368" s="284"/>
      <c r="N368" s="286"/>
      <c r="O368" s="277"/>
      <c r="P368" s="278"/>
      <c r="Q368" s="211"/>
      <c r="R368" s="211"/>
      <c r="S368" s="219"/>
      <c r="T368" s="219"/>
      <c r="V368" s="212"/>
      <c r="W368" s="215"/>
      <c r="X368" s="211"/>
      <c r="Y368" s="211"/>
      <c r="Z368" s="211"/>
      <c r="AA368" s="214"/>
      <c r="AB368" s="156"/>
    </row>
    <row r="369" spans="2:28">
      <c r="B369" s="209"/>
      <c r="C369" s="210"/>
      <c r="D369" s="211"/>
      <c r="E369" s="211"/>
      <c r="F369" s="211"/>
      <c r="G369" s="212"/>
      <c r="H369" s="211"/>
      <c r="I369" s="213"/>
      <c r="J369" s="213"/>
      <c r="K369" s="213"/>
      <c r="L369" s="281"/>
      <c r="M369" s="284"/>
      <c r="N369" s="286"/>
      <c r="O369" s="277"/>
      <c r="P369" s="278"/>
      <c r="Q369" s="211"/>
      <c r="R369" s="211"/>
      <c r="S369" s="219"/>
      <c r="T369" s="219"/>
      <c r="V369" s="212"/>
      <c r="W369" s="215"/>
      <c r="X369" s="211"/>
      <c r="Y369" s="211"/>
      <c r="Z369" s="211"/>
      <c r="AA369" s="214"/>
      <c r="AB369" s="156"/>
    </row>
    <row r="370" spans="2:28">
      <c r="B370" s="150"/>
      <c r="C370" s="150"/>
      <c r="D370" s="151"/>
      <c r="E370" s="151"/>
      <c r="F370" s="152"/>
      <c r="G370" s="202"/>
      <c r="H370" s="151"/>
      <c r="I370" s="151"/>
      <c r="J370" s="151"/>
      <c r="K370" s="151"/>
      <c r="L370" s="279"/>
      <c r="M370" s="279"/>
      <c r="N370" s="279"/>
      <c r="O370" s="279"/>
      <c r="P370" s="279"/>
      <c r="Q370" s="151"/>
      <c r="R370" s="152"/>
      <c r="V370" s="152"/>
      <c r="W370" s="159"/>
      <c r="X370" s="152"/>
      <c r="Y370" s="152"/>
      <c r="Z370" s="152"/>
      <c r="AA370" s="152"/>
      <c r="AB370" s="156"/>
    </row>
  </sheetData>
  <sheetProtection algorithmName="SHA-512" hashValue="fNc+5LxTmXx7MHL8QlQ172M6JYUtTtJ2e1ydM9WKaCYMvs106L6O2vDcc0nl7xJUVte9TERGnUJFe3wRGeRnAQ==" saltValue="wCP7BZSiLHq6NvZ7EU61VA==" spinCount="100000" sheet="1" objects="1" scenarios="1" selectLockedCells="1" selectUnlockedCells="1"/>
  <autoFilter ref="A2:AJ370" xr:uid="{00000000-0009-0000-0000-000002000000}">
    <filterColumn colId="2">
      <filters blank="1">
        <filter val="Sim"/>
      </filters>
    </filterColumn>
    <sortState xmlns:xlrd2="http://schemas.microsoft.com/office/spreadsheetml/2017/richdata2" ref="A3:AJ370">
      <sortCondition descending="1" ref="T2:T370"/>
    </sortState>
  </autoFilter>
  <phoneticPr fontId="12" type="noConversion"/>
  <hyperlinks>
    <hyperlink ref="O67" r:id="rId1" display="eike.batista@ebx.com.br" xr:uid="{00000000-0004-0000-0200-000000000000}"/>
    <hyperlink ref="O319" r:id="rId2" display="mailto:equipe.gam@pcpcadv.com.br" xr:uid="{00000000-0004-0000-0200-000002000000}"/>
    <hyperlink ref="O176" r:id="rId3" display="coobranorteltda@terra.com.br" xr:uid="{00000000-0004-0000-0200-000003000000}"/>
    <hyperlink ref="O151" r:id="rId4" display="alexandre_shop@hotmail.com" xr:uid="{00000000-0004-0000-0200-000004000000}"/>
    <hyperlink ref="O143" r:id="rId5" display="comercial1@transbirday.com.br" xr:uid="{00000000-0004-0000-0200-000005000000}"/>
    <hyperlink ref="O87" r:id="rId6" display="comercial@assuranceit.com.br" xr:uid="{00000000-0004-0000-0200-000006000000}"/>
    <hyperlink ref="O285" r:id="rId7" display="financeiro@jfxrefrigeracao.com.br" xr:uid="{00000000-0004-0000-0200-000007000000}"/>
    <hyperlink ref="O284" r:id="rId8" display="atende.serasa@br.experian.com" xr:uid="{00000000-0004-0000-0200-000008000000}"/>
    <hyperlink ref="O331" r:id="rId9" display="financeiro@wipi.com.br" xr:uid="{00000000-0004-0000-0200-000009000000}"/>
    <hyperlink ref="O320" r:id="rId10" display="comercial@technocold.com.br" xr:uid="{00000000-0004-0000-0200-00000A000000}"/>
    <hyperlink ref="O271" r:id="rId11" display="brsaogaf.nf@molgroup.com" xr:uid="{00000000-0004-0000-0200-00000B000000}"/>
    <hyperlink ref="O325" r:id="rId12" display="financeiro@starsoft.com.br" xr:uid="{00000000-0004-0000-0200-00000C000000}"/>
    <hyperlink ref="O269" r:id="rId13" display="contato@lindumascontabilidade.com.br" xr:uid="{00000000-0004-0000-0200-00000D000000}"/>
    <hyperlink ref="O266" r:id="rId14" display="fiscal@br.clara.net" xr:uid="{00000000-0004-0000-0200-00000E000000}"/>
    <hyperlink ref="O260" r:id="rId15" display="elaine@sobratema.org.br" xr:uid="{00000000-0004-0000-0200-00000F000000}"/>
    <hyperlink ref="O302" r:id="rId16" display="fiscal@ageradora.com.br" xr:uid="{00000000-0004-0000-0200-000010000000}"/>
    <hyperlink ref="O255" r:id="rId17" display="atendimento@original.com.br" xr:uid="{00000000-0004-0000-0200-000011000000}"/>
    <hyperlink ref="O252" r:id="rId18" display="abreurodolfo0@gmail.com" xr:uid="{00000000-0004-0000-0200-000012000000}"/>
    <hyperlink ref="O307" r:id="rId19" display="eduardo@eletricacematel.com.br" xr:uid="{00000000-0004-0000-0200-000013000000}"/>
    <hyperlink ref="O250" r:id="rId20" display="brunoneubarth2004@yahoo.com.br" xr:uid="{00000000-0004-0000-0200-000014000000}"/>
    <hyperlink ref="O309" r:id="rId21" display="elitasarzedas@gmail.com" xr:uid="{00000000-0004-0000-0200-000015000000}"/>
    <hyperlink ref="O240" r:id="rId22" display="fiscal@bmalaw.com.br" xr:uid="{00000000-0004-0000-0200-000016000000}"/>
    <hyperlink ref="O228" r:id="rId23" display="felipe.localiza@icloud.com" xr:uid="{00000000-0004-0000-0200-000017000000}"/>
    <hyperlink ref="O304" r:id="rId24" display="fabitargino@gmail.com" xr:uid="{00000000-0004-0000-0200-000018000000}"/>
    <hyperlink ref="O208" r:id="rId25" display="caroline_barbosa@praxair.com" xr:uid="{00000000-0004-0000-0200-000019000000}"/>
    <hyperlink ref="O203" r:id="rId26" display="financeiro@navita.com.br" xr:uid="{00000000-0004-0000-0200-00001A000000}"/>
    <hyperlink ref="O202" r:id="rId27" display="contato@pousadacassino.com" xr:uid="{00000000-0004-0000-0200-00001B000000}"/>
    <hyperlink ref="O297" r:id="rId28" display="financeiro@fhlaw.com.br" xr:uid="{00000000-0004-0000-0200-00001C000000}"/>
    <hyperlink ref="O198" r:id="rId29" display="eduardo@alfaequipamentos.com.br" xr:uid="{00000000-0004-0000-0200-00001D000000}"/>
    <hyperlink ref="O172" r:id="rId30" display="fermont.rj@bol.com.br" xr:uid="{00000000-0004-0000-0200-00001E000000}"/>
    <hyperlink ref="O167" r:id="rId31" display="br241-corporate@msc.com" xr:uid="{00000000-0004-0000-0200-00001F000000}"/>
    <hyperlink ref="O303" r:id="rId32" display="br.recepcao@aig.com" xr:uid="{00000000-0004-0000-0200-000020000000}"/>
    <hyperlink ref="O152" r:id="rId33" display="daflon@primeup.com.br" xr:uid="{00000000-0004-0000-0200-000021000000}"/>
    <hyperlink ref="O148" r:id="rId34" display="egt@egtengenharia.com.br" xr:uid="{00000000-0004-0000-0200-000022000000}"/>
    <hyperlink ref="O146" r:id="rId35" display="contabilidade.es@ambipar.com" xr:uid="{00000000-0004-0000-0200-000023000000}"/>
    <hyperlink ref="O301" r:id="rId36" display="atendimento@tesaadvogados.adv.br" xr:uid="{00000000-0004-0000-0200-000024000000}"/>
    <hyperlink ref="O141" r:id="rId37" display="contabil@forship.com" xr:uid="{00000000-0004-0000-0200-000025000000}"/>
    <hyperlink ref="O131" r:id="rId38" display="ags@mecanorte.com.br" xr:uid="{00000000-0004-0000-0200-000026000000}"/>
    <hyperlink ref="O115" r:id="rId39" display="constituicao@assescont.com.br" xr:uid="{00000000-0004-0000-0200-000027000000}"/>
    <hyperlink ref="O104" r:id="rId40" display="algoncalves@firjan.com.br" xr:uid="{00000000-0004-0000-0200-000028000000}"/>
    <hyperlink ref="O102" r:id="rId41" display="avenida.bh@terra.com.br" xr:uid="{00000000-0004-0000-0200-000029000000}"/>
    <hyperlink ref="O98" r:id="rId42" display="contato@viferro.com.br" xr:uid="{00000000-0004-0000-0200-00002A000000}"/>
    <hyperlink ref="O92" r:id="rId43" display="anderson.rodrigues@asapbr.com.br" xr:uid="{00000000-0004-0000-0200-00002B000000}"/>
    <hyperlink ref="O88" r:id="rId44" display="erickson.alcantara@brasilmaquinas.com" xr:uid="{00000000-0004-0000-0200-00002C000000}"/>
    <hyperlink ref="O85" r:id="rId45" display="cnpj.cadastro@gpssa.com.br" xr:uid="{00000000-0004-0000-0200-00002D000000}"/>
    <hyperlink ref="O78" r:id="rId46" display="dpfiscal@locar.com.br" xr:uid="{00000000-0004-0000-0200-00002E000000}"/>
    <hyperlink ref="O62" r:id="rId47" display="contabil1@weg.net" xr:uid="{00000000-0004-0000-0200-00002F000000}"/>
    <hyperlink ref="O61" r:id="rId48" display="atendimento@dietrichconsultores.com.br" xr:uid="{00000000-0004-0000-0200-000030000000}"/>
    <hyperlink ref="O58" r:id="rId49" display="contabil@tracomal.com.br" xr:uid="{00000000-0004-0000-0200-000031000000}"/>
    <hyperlink ref="O55" r:id="rId50" display="controladoria_fiscal@icec.com.br" xr:uid="{00000000-0004-0000-0200-000032000000}"/>
    <hyperlink ref="O53" r:id="rId51" display="comercial@dalpoztransportes.com.br" xr:uid="{00000000-0004-0000-0200-000033000000}"/>
    <hyperlink ref="O51" r:id="rId52" display="correspondenciafiscal@prosegur.com" xr:uid="{00000000-0004-0000-0200-000034000000}"/>
    <hyperlink ref="O311" r:id="rId53" display="financeiro@gc.com.br" xr:uid="{00000000-0004-0000-0200-000035000000}"/>
    <hyperlink ref="O332" r:id="rId54" display="mailto:equipe.gam@pcpcadv.com.br" xr:uid="{FB24ECBD-CF65-49F0-A3E2-9EB27423893E}"/>
    <hyperlink ref="O124" r:id="rId55" display="mailto:equipe.gam@pcpcadv.com.br" xr:uid="{9F8958A7-0B10-4A5D-BA90-82450E8CDB42}"/>
  </hyperlinks>
  <printOptions horizontalCentered="1" verticalCentered="1"/>
  <pageMargins left="0.51181102362204722" right="0.51181102362204722" top="0.78740157480314965" bottom="0.78740157480314965" header="0.31496062992125984" footer="0.31496062992125984"/>
  <pageSetup paperSize="9" scale="40" orientation="landscape" r:id="rId56"/>
  <headerFooter>
    <oddHeader>&amp;RAnexo - Credores</oddHeader>
    <oddFooter>&amp;R&amp;P/&amp;N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3">
    <tabColor theme="7" tint="0.39997558519241921"/>
  </sheetPr>
  <dimension ref="B2:K42"/>
  <sheetViews>
    <sheetView showGridLines="0" view="pageBreakPreview" zoomScale="70" zoomScaleNormal="85" zoomScaleSheetLayoutView="70" workbookViewId="0">
      <selection activeCell="J7" sqref="J7"/>
    </sheetView>
  </sheetViews>
  <sheetFormatPr defaultRowHeight="15" outlineLevelCol="1"/>
  <cols>
    <col min="1" max="1" width="1.42578125" customWidth="1"/>
    <col min="2" max="2" width="3.7109375" style="1" bestFit="1" customWidth="1"/>
    <col min="3" max="3" width="30.28515625" hidden="1" customWidth="1" outlineLevel="1"/>
    <col min="4" max="4" width="13.7109375" customWidth="1" collapsed="1"/>
    <col min="5" max="5" width="13" customWidth="1"/>
    <col min="6" max="6" width="30.28515625" bestFit="1" customWidth="1"/>
    <col min="7" max="7" width="50.7109375" bestFit="1" customWidth="1"/>
    <col min="8" max="8" width="72.42578125" customWidth="1"/>
    <col min="9" max="9" width="19.28515625" hidden="1" customWidth="1" outlineLevel="1"/>
    <col min="10" max="10" width="24.7109375" customWidth="1" collapsed="1"/>
    <col min="11" max="11" width="12" bestFit="1" customWidth="1"/>
  </cols>
  <sheetData>
    <row r="2" spans="2:11" ht="29.25" customHeight="1">
      <c r="B2" s="143" t="s">
        <v>29</v>
      </c>
      <c r="C2" s="144" t="s">
        <v>81</v>
      </c>
      <c r="D2" s="144" t="s">
        <v>82</v>
      </c>
      <c r="E2" s="144" t="s">
        <v>83</v>
      </c>
      <c r="F2" s="144" t="s">
        <v>84</v>
      </c>
      <c r="G2" s="144" t="s">
        <v>85</v>
      </c>
      <c r="H2" s="144" t="s">
        <v>86</v>
      </c>
      <c r="I2" s="144" t="s">
        <v>87</v>
      </c>
      <c r="J2" s="145" t="s">
        <v>88</v>
      </c>
      <c r="K2" s="145" t="s">
        <v>89</v>
      </c>
    </row>
    <row r="3" spans="2:11">
      <c r="B3" s="185">
        <v>10</v>
      </c>
      <c r="C3" s="149" t="s">
        <v>90</v>
      </c>
      <c r="D3" s="149" t="str">
        <f t="shared" ref="D3:D42" ca="1" si="0">INDEX(INDIRECT($C3&amp;"!$1:$1048576"),MATCH($B3,INDIRECT($C3&amp;"!$A:$A"),),MATCH(D$2,INDIRECT($C3&amp;"!$1:$1"),))</f>
        <v>OSX BR</v>
      </c>
      <c r="E3" s="147" t="s">
        <v>12</v>
      </c>
      <c r="F3" s="184" t="str">
        <f t="shared" ref="F3:K12" ca="1" si="1">INDEX(INDIRECT($C3&amp;"!$1:$1048576"),MATCH($B3,INDIRECT($C3&amp;"!$A:$A"),),MATCH(F$2,INDIRECT($C3&amp;"!$1:$1"),))</f>
        <v>0100900-94.2022.5.01.0283</v>
      </c>
      <c r="G3" s="149" t="str">
        <f t="shared" ca="1" si="1"/>
        <v>TALLES CORREA TAVARES</v>
      </c>
      <c r="H3" s="149" t="str">
        <f t="shared" ca="1" si="1"/>
        <v>ANA LOURDES MENDES AROUCHE - OAB/RJ 205.638 (Tel: 22 99728-9557)</v>
      </c>
      <c r="I3" s="149">
        <f t="shared" ca="1" si="1"/>
        <v>45927.07</v>
      </c>
      <c r="J3" s="149" t="str">
        <f t="shared" ca="1" si="1"/>
        <v>NI</v>
      </c>
      <c r="K3" s="149" t="str">
        <f t="shared" ca="1" si="1"/>
        <v>Possível</v>
      </c>
    </row>
    <row r="4" spans="2:11">
      <c r="B4" s="185">
        <v>12</v>
      </c>
      <c r="C4" s="149" t="s">
        <v>91</v>
      </c>
      <c r="D4" s="149" t="str">
        <f t="shared" ca="1" si="0"/>
        <v>OSX CN</v>
      </c>
      <c r="E4" s="147" t="s">
        <v>12</v>
      </c>
      <c r="F4" s="184" t="str">
        <f t="shared" ca="1" si="1"/>
        <v>0001168-64.2013.5.01.0281</v>
      </c>
      <c r="G4" s="149" t="str">
        <f t="shared" ca="1" si="1"/>
        <v>JOÃO CARLOS CARVALHO DOS SANTOS</v>
      </c>
      <c r="H4" s="149" t="str">
        <f t="shared" ca="1" si="1"/>
        <v xml:space="preserve"> JANAINA ALVES DA COSTA - OAB: RJ117615</v>
      </c>
      <c r="I4" s="149">
        <f t="shared" ca="1" si="1"/>
        <v>17829.669999999998</v>
      </c>
      <c r="J4" s="149" t="str">
        <f t="shared" ca="1" si="1"/>
        <v>NI</v>
      </c>
      <c r="K4" s="149" t="str">
        <f t="shared" ca="1" si="1"/>
        <v>Possível</v>
      </c>
    </row>
    <row r="5" spans="2:11">
      <c r="B5" s="185">
        <v>27</v>
      </c>
      <c r="C5" s="149" t="s">
        <v>92</v>
      </c>
      <c r="D5" s="149" t="str">
        <f t="shared" ca="1" si="0"/>
        <v>OSX CN</v>
      </c>
      <c r="E5" s="147" t="s">
        <v>12</v>
      </c>
      <c r="F5" s="184">
        <f t="shared" ca="1" si="1"/>
        <v>201923530</v>
      </c>
      <c r="G5" s="149" t="str">
        <f t="shared" ca="1" si="1"/>
        <v>SUPERINTENDÊNCIA DO TRABALHO</v>
      </c>
      <c r="H5" s="216" t="str">
        <f t="shared" ca="1" si="1"/>
        <v>NÃO SE APLICA</v>
      </c>
      <c r="I5" s="149">
        <f t="shared" ca="1" si="1"/>
        <v>0</v>
      </c>
      <c r="J5" s="149" t="str">
        <f t="shared" ca="1" si="1"/>
        <v>NI</v>
      </c>
      <c r="K5" s="149" t="str">
        <f t="shared" ca="1" si="1"/>
        <v>Provável</v>
      </c>
    </row>
    <row r="6" spans="2:11">
      <c r="B6" s="185">
        <v>28</v>
      </c>
      <c r="C6" s="149" t="s">
        <v>92</v>
      </c>
      <c r="D6" s="149" t="str">
        <f t="shared" ca="1" si="0"/>
        <v>OSX CN</v>
      </c>
      <c r="E6" s="147" t="s">
        <v>12</v>
      </c>
      <c r="F6" s="184">
        <f t="shared" ca="1" si="1"/>
        <v>201928701</v>
      </c>
      <c r="G6" s="149" t="str">
        <f t="shared" ca="1" si="1"/>
        <v>SUPERINTENDÊNCIA DO TRABALHO</v>
      </c>
      <c r="H6" s="216" t="str">
        <f t="shared" ca="1" si="1"/>
        <v>NÃO SE APLICA</v>
      </c>
      <c r="I6" s="149">
        <f t="shared" ca="1" si="1"/>
        <v>0</v>
      </c>
      <c r="J6" s="149" t="str">
        <f t="shared" ca="1" si="1"/>
        <v>NI</v>
      </c>
      <c r="K6" s="149" t="str">
        <f t="shared" ca="1" si="1"/>
        <v>Provável</v>
      </c>
    </row>
    <row r="7" spans="2:11">
      <c r="B7" s="185">
        <v>29</v>
      </c>
      <c r="C7" s="149" t="s">
        <v>92</v>
      </c>
      <c r="D7" s="149" t="str">
        <f t="shared" ca="1" si="0"/>
        <v>OSX CN</v>
      </c>
      <c r="E7" s="147" t="s">
        <v>12</v>
      </c>
      <c r="F7" s="184" t="str">
        <f t="shared" ca="1" si="1"/>
        <v>22068764-1</v>
      </c>
      <c r="G7" s="149" t="str">
        <f t="shared" ca="1" si="1"/>
        <v>SUPERINTENDÊNCIA DO TRABALHO</v>
      </c>
      <c r="H7" s="216" t="str">
        <f t="shared" ca="1" si="1"/>
        <v>NÃO SE APLICA</v>
      </c>
      <c r="I7" s="149">
        <f t="shared" ca="1" si="1"/>
        <v>0</v>
      </c>
      <c r="J7" s="149" t="str">
        <f t="shared" ca="1" si="1"/>
        <v>NI</v>
      </c>
      <c r="K7" s="149" t="str">
        <f t="shared" ca="1" si="1"/>
        <v>Provável</v>
      </c>
    </row>
    <row r="8" spans="2:11">
      <c r="B8" s="185">
        <v>30</v>
      </c>
      <c r="C8" s="149" t="s">
        <v>92</v>
      </c>
      <c r="D8" s="149" t="str">
        <f t="shared" ca="1" si="0"/>
        <v>OSX CN</v>
      </c>
      <c r="E8" s="147" t="s">
        <v>12</v>
      </c>
      <c r="F8" s="184" t="str">
        <f t="shared" ca="1" si="1"/>
        <v>22068793-5</v>
      </c>
      <c r="G8" s="149" t="str">
        <f t="shared" ca="1" si="1"/>
        <v>SUPERINTENDÊNCIA DO TRABALHO</v>
      </c>
      <c r="H8" s="216" t="str">
        <f t="shared" ca="1" si="1"/>
        <v>NÃO SE APLICA</v>
      </c>
      <c r="I8" s="149">
        <f t="shared" ca="1" si="1"/>
        <v>0</v>
      </c>
      <c r="J8" s="149" t="str">
        <f t="shared" ca="1" si="1"/>
        <v>NI</v>
      </c>
      <c r="K8" s="149" t="str">
        <f t="shared" ca="1" si="1"/>
        <v>Provável</v>
      </c>
    </row>
    <row r="9" spans="2:11">
      <c r="B9" s="185">
        <v>31</v>
      </c>
      <c r="C9" s="149" t="s">
        <v>92</v>
      </c>
      <c r="D9" s="149" t="str">
        <f t="shared" ca="1" si="0"/>
        <v>OSX CN</v>
      </c>
      <c r="E9" s="147" t="s">
        <v>12</v>
      </c>
      <c r="F9" s="184" t="str">
        <f t="shared" ca="1" si="1"/>
        <v>22068945-8</v>
      </c>
      <c r="G9" s="149" t="str">
        <f t="shared" ca="1" si="1"/>
        <v>SUPERINTENDÊNCIA DO TRABALHO</v>
      </c>
      <c r="H9" s="216" t="str">
        <f t="shared" ca="1" si="1"/>
        <v>NÃO SE APLICA</v>
      </c>
      <c r="I9" s="149">
        <f t="shared" ca="1" si="1"/>
        <v>0</v>
      </c>
      <c r="J9" s="149" t="str">
        <f t="shared" ca="1" si="1"/>
        <v>NI</v>
      </c>
      <c r="K9" s="149" t="str">
        <f t="shared" ca="1" si="1"/>
        <v>Provável</v>
      </c>
    </row>
    <row r="10" spans="2:11">
      <c r="B10" s="185">
        <v>32</v>
      </c>
      <c r="C10" s="149" t="s">
        <v>92</v>
      </c>
      <c r="D10" s="149" t="str">
        <f t="shared" ca="1" si="0"/>
        <v>OSX CN</v>
      </c>
      <c r="E10" s="147" t="s">
        <v>12</v>
      </c>
      <c r="F10" s="184" t="str">
        <f t="shared" ca="1" si="1"/>
        <v>22068950-4</v>
      </c>
      <c r="G10" s="149" t="str">
        <f t="shared" ca="1" si="1"/>
        <v>SUPERINTENDÊNCIA DO TRABALHO</v>
      </c>
      <c r="H10" s="216" t="str">
        <f t="shared" ca="1" si="1"/>
        <v>NÃO SE APLICA</v>
      </c>
      <c r="I10" s="149">
        <f t="shared" ca="1" si="1"/>
        <v>0</v>
      </c>
      <c r="J10" s="149" t="str">
        <f t="shared" ca="1" si="1"/>
        <v>NI</v>
      </c>
      <c r="K10" s="149" t="str">
        <f t="shared" ca="1" si="1"/>
        <v>Provável</v>
      </c>
    </row>
    <row r="11" spans="2:11">
      <c r="B11" s="185">
        <v>33</v>
      </c>
      <c r="C11" s="149" t="s">
        <v>92</v>
      </c>
      <c r="D11" s="149" t="str">
        <f t="shared" ca="1" si="0"/>
        <v>OSX CN</v>
      </c>
      <c r="E11" s="147" t="s">
        <v>12</v>
      </c>
      <c r="F11" s="184" t="str">
        <f t="shared" ca="1" si="1"/>
        <v>22068964-4</v>
      </c>
      <c r="G11" s="149" t="str">
        <f t="shared" ca="1" si="1"/>
        <v>SUPERINTENDÊNCIA DO TRABALHO</v>
      </c>
      <c r="H11" s="216" t="str">
        <f t="shared" ca="1" si="1"/>
        <v>NÃO SE APLICA</v>
      </c>
      <c r="I11" s="149">
        <f t="shared" ca="1" si="1"/>
        <v>0</v>
      </c>
      <c r="J11" s="149" t="str">
        <f t="shared" ca="1" si="1"/>
        <v>NI</v>
      </c>
      <c r="K11" s="149" t="str">
        <f t="shared" ca="1" si="1"/>
        <v>Provável</v>
      </c>
    </row>
    <row r="12" spans="2:11">
      <c r="B12" s="185">
        <v>24</v>
      </c>
      <c r="C12" s="149" t="s">
        <v>92</v>
      </c>
      <c r="D12" s="149" t="str">
        <f t="shared" ca="1" si="0"/>
        <v>OSX CN</v>
      </c>
      <c r="E12" s="147" t="s">
        <v>12</v>
      </c>
      <c r="F12" s="184" t="str">
        <f t="shared" ca="1" si="1"/>
        <v>0010516-38.2015.5.01.0281</v>
      </c>
      <c r="G12" s="149" t="str">
        <f t="shared" ca="1" si="1"/>
        <v xml:space="preserve">RICARDO LUIZ DE PAULA RIBEIRO </v>
      </c>
      <c r="H12" s="216" t="str">
        <f t="shared" ca="1" si="1"/>
        <v xml:space="preserve"> BRUNO FALCAO DO AMARAL - OAB: RJ0117903 Telefone (22) 2734-5511</v>
      </c>
      <c r="I12" s="149">
        <f t="shared" ca="1" si="1"/>
        <v>2898183.25</v>
      </c>
      <c r="J12" s="149">
        <f t="shared" ca="1" si="1"/>
        <v>2898183.25</v>
      </c>
      <c r="K12" s="149" t="str">
        <f t="shared" ca="1" si="1"/>
        <v>Provável</v>
      </c>
    </row>
    <row r="13" spans="2:11">
      <c r="B13" s="185">
        <v>39</v>
      </c>
      <c r="C13" s="149" t="s">
        <v>93</v>
      </c>
      <c r="D13" s="149" t="str">
        <f t="shared" ca="1" si="0"/>
        <v>OSX SO</v>
      </c>
      <c r="E13" s="147" t="s">
        <v>12</v>
      </c>
      <c r="F13" s="184" t="str">
        <f t="shared" ref="F13:K22" ca="1" si="2">INDEX(INDIRECT($C13&amp;"!$1:$1048576"),MATCH($B13,INDIRECT($C13&amp;"!$A:$A"),),MATCH(F$2,INDIRECT($C13&amp;"!$1:$1"),))</f>
        <v>0100129-71.2016.5.01.0075</v>
      </c>
      <c r="G13" s="149" t="str">
        <f t="shared" ca="1" si="2"/>
        <v>MARISOL ROMERO PEREZ MOURA</v>
      </c>
      <c r="H13" s="216" t="str">
        <f t="shared" ca="1" si="2"/>
        <v>ALFREDO BASTOS BARROS FILHO - OAB/RJ 76592 Telefone 21-22206220</v>
      </c>
      <c r="I13" s="149">
        <f t="shared" ca="1" si="2"/>
        <v>1641961.14</v>
      </c>
      <c r="J13" s="149">
        <f t="shared" ca="1" si="2"/>
        <v>1641961.14</v>
      </c>
      <c r="K13" s="149" t="str">
        <f t="shared" ca="1" si="2"/>
        <v>Provável</v>
      </c>
    </row>
    <row r="14" spans="2:11">
      <c r="B14" s="185">
        <v>20</v>
      </c>
      <c r="C14" s="149" t="s">
        <v>92</v>
      </c>
      <c r="D14" s="149" t="str">
        <f t="shared" ca="1" si="0"/>
        <v>OSX CN</v>
      </c>
      <c r="E14" s="147" t="s">
        <v>12</v>
      </c>
      <c r="F14" s="184" t="str">
        <f t="shared" ca="1" si="2"/>
        <v>0100852-85.2017.5.01.0033</v>
      </c>
      <c r="G14" s="149" t="str">
        <f t="shared" ca="1" si="2"/>
        <v>MARCELO SANTOS DE FRANCESCO</v>
      </c>
      <c r="H14" s="216" t="str">
        <f t="shared" ca="1" si="2"/>
        <v xml:space="preserve">  LUIZ EDMUNDO WIENSKOSKI - OAB: RJ98963 Telefone 21-25343709</v>
      </c>
      <c r="I14" s="149">
        <f t="shared" ca="1" si="2"/>
        <v>852541.47</v>
      </c>
      <c r="J14" s="149">
        <f t="shared" ca="1" si="2"/>
        <v>928587.2</v>
      </c>
      <c r="K14" s="149" t="str">
        <f t="shared" ca="1" si="2"/>
        <v>Provável</v>
      </c>
    </row>
    <row r="15" spans="2:11">
      <c r="B15" s="185">
        <v>18</v>
      </c>
      <c r="C15" s="149" t="s">
        <v>92</v>
      </c>
      <c r="D15" s="149" t="str">
        <f t="shared" ca="1" si="0"/>
        <v>OSX CN</v>
      </c>
      <c r="E15" s="147" t="s">
        <v>12</v>
      </c>
      <c r="F15" s="184" t="str">
        <f t="shared" ca="1" si="2"/>
        <v>0011187-58.2015.5.01.0282</v>
      </c>
      <c r="G15" s="149" t="str">
        <f t="shared" ca="1" si="2"/>
        <v>GUILHERMO ALEJANDRO SEPULVEDA FLORES</v>
      </c>
      <c r="H15" s="216" t="str">
        <f t="shared" ca="1" si="2"/>
        <v>MARCELO DE ALMEIDA PEREIRA - OAB/SP 199.437  Telefone 	(22) 2734-1305</v>
      </c>
      <c r="I15" s="149">
        <f t="shared" ca="1" si="2"/>
        <v>789746.19</v>
      </c>
      <c r="J15" s="149">
        <f t="shared" ca="1" si="2"/>
        <v>789746.19</v>
      </c>
      <c r="K15" s="149" t="str">
        <f t="shared" ca="1" si="2"/>
        <v>Provável</v>
      </c>
    </row>
    <row r="16" spans="2:11">
      <c r="B16" s="185">
        <v>17</v>
      </c>
      <c r="C16" s="149" t="s">
        <v>92</v>
      </c>
      <c r="D16" s="149" t="str">
        <f t="shared" ca="1" si="0"/>
        <v>OSX CN</v>
      </c>
      <c r="E16" s="147" t="s">
        <v>12</v>
      </c>
      <c r="F16" s="184" t="str">
        <f t="shared" ca="1" si="2"/>
        <v>0011056-80.2015.5.01.0283</v>
      </c>
      <c r="G16" s="149" t="str">
        <f t="shared" ca="1" si="2"/>
        <v xml:space="preserve">DILMAR FREITAS MELO </v>
      </c>
      <c r="H16" s="216" t="str">
        <f t="shared" ca="1" si="2"/>
        <v>SEBASTIÃO FIORETTI - OAB/RJ 28.675 Telefone: 21 25324339</v>
      </c>
      <c r="I16" s="149">
        <f t="shared" ca="1" si="2"/>
        <v>776371.31</v>
      </c>
      <c r="J16" s="149">
        <f t="shared" ca="1" si="2"/>
        <v>776371.31</v>
      </c>
      <c r="K16" s="149" t="str">
        <f t="shared" ca="1" si="2"/>
        <v>Provável</v>
      </c>
    </row>
    <row r="17" spans="2:11">
      <c r="B17" s="185">
        <v>11</v>
      </c>
      <c r="C17" s="149" t="s">
        <v>94</v>
      </c>
      <c r="D17" s="149" t="str">
        <f t="shared" ca="1" si="0"/>
        <v>OSX BR</v>
      </c>
      <c r="E17" s="147" t="s">
        <v>12</v>
      </c>
      <c r="F17" s="184" t="str">
        <f t="shared" ca="1" si="2"/>
        <v>0101780-96.2016.5.01.0283</v>
      </c>
      <c r="G17" s="149" t="str">
        <f t="shared" ca="1" si="2"/>
        <v>ROBERTO MAKOTO TOMYOSHI</v>
      </c>
      <c r="H17" s="216" t="str">
        <f t="shared" ca="1" si="2"/>
        <v>JOÃO INÁCIO CORDEIRO - OAB/PR 21.462 Telefone 21-25331820</v>
      </c>
      <c r="I17" s="149">
        <f t="shared" ca="1" si="2"/>
        <v>725923.52</v>
      </c>
      <c r="J17" s="149">
        <f t="shared" ca="1" si="2"/>
        <v>725923.52</v>
      </c>
      <c r="K17" s="149" t="str">
        <f t="shared" ca="1" si="2"/>
        <v>Provável</v>
      </c>
    </row>
    <row r="18" spans="2:11">
      <c r="B18" s="185">
        <v>37</v>
      </c>
      <c r="C18" s="149" t="s">
        <v>93</v>
      </c>
      <c r="D18" s="149" t="str">
        <f t="shared" ca="1" si="0"/>
        <v>OSX SO</v>
      </c>
      <c r="E18" s="147" t="s">
        <v>12</v>
      </c>
      <c r="F18" s="184" t="str">
        <f t="shared" ca="1" si="2"/>
        <v>0100886-15.2016.5.01.0512</v>
      </c>
      <c r="G18" s="149" t="str">
        <f t="shared" ca="1" si="2"/>
        <v>GENALDO DANTAS FILHO</v>
      </c>
      <c r="H18" s="216" t="str">
        <f t="shared" ca="1" si="2"/>
        <v xml:space="preserve"> ELIAS MELOTTI JUNIOR - OAB/ES 8.692 Telefone 27 3315.8399</v>
      </c>
      <c r="I18" s="149">
        <f t="shared" ca="1" si="2"/>
        <v>625477.37</v>
      </c>
      <c r="J18" s="149">
        <f t="shared" ca="1" si="2"/>
        <v>625477.37</v>
      </c>
      <c r="K18" s="149" t="str">
        <f t="shared" ca="1" si="2"/>
        <v xml:space="preserve">Provável </v>
      </c>
    </row>
    <row r="19" spans="2:11">
      <c r="B19" s="185">
        <v>34</v>
      </c>
      <c r="C19" s="149" t="s">
        <v>93</v>
      </c>
      <c r="D19" s="149" t="str">
        <f t="shared" ca="1" si="0"/>
        <v>OSX SO</v>
      </c>
      <c r="E19" s="147" t="s">
        <v>12</v>
      </c>
      <c r="F19" s="184" t="str">
        <f t="shared" ca="1" si="2"/>
        <v>0010009-36.2015.5.01.0036</v>
      </c>
      <c r="G19" s="149" t="str">
        <f t="shared" ca="1" si="2"/>
        <v>COSME ROSA DE SOUZA</v>
      </c>
      <c r="H19" s="216" t="str">
        <f t="shared" ca="1" si="2"/>
        <v>ROBERTO FERNANDES MONTEIRO - OAB/RJ 102.508 Telefone: 21 2240-7417</v>
      </c>
      <c r="I19" s="149">
        <f t="shared" ca="1" si="2"/>
        <v>606370.09</v>
      </c>
      <c r="J19" s="149">
        <f t="shared" ca="1" si="2"/>
        <v>606370.09</v>
      </c>
      <c r="K19" s="149" t="str">
        <f t="shared" ca="1" si="2"/>
        <v>Provável</v>
      </c>
    </row>
    <row r="20" spans="2:11">
      <c r="B20" s="185">
        <v>38</v>
      </c>
      <c r="C20" s="149" t="s">
        <v>93</v>
      </c>
      <c r="D20" s="149" t="str">
        <f t="shared" ca="1" si="0"/>
        <v>OSX SO</v>
      </c>
      <c r="E20" s="147" t="s">
        <v>12</v>
      </c>
      <c r="F20" s="184" t="str">
        <f t="shared" ca="1" si="2"/>
        <v>0100183-17.2016.5.01.0017</v>
      </c>
      <c r="G20" s="149" t="str">
        <f t="shared" ca="1" si="2"/>
        <v>MARCO ANTONIO SILVA DOS SANTOS</v>
      </c>
      <c r="H20" s="216" t="str">
        <f t="shared" ca="1" si="2"/>
        <v>BIANCA DE MELLO CUNHA - OABRJ/153117</v>
      </c>
      <c r="I20" s="149">
        <f t="shared" ca="1" si="2"/>
        <v>555532.03</v>
      </c>
      <c r="J20" s="149">
        <f t="shared" ca="1" si="2"/>
        <v>555532.03</v>
      </c>
      <c r="K20" s="149" t="str">
        <f t="shared" ca="1" si="2"/>
        <v>Provável</v>
      </c>
    </row>
    <row r="21" spans="2:11">
      <c r="B21" s="185">
        <v>36</v>
      </c>
      <c r="C21" s="149" t="s">
        <v>93</v>
      </c>
      <c r="D21" s="149" t="str">
        <f t="shared" ca="1" si="0"/>
        <v>OSX SO</v>
      </c>
      <c r="E21" s="147" t="s">
        <v>12</v>
      </c>
      <c r="F21" s="184" t="str">
        <f t="shared" ca="1" si="2"/>
        <v>0001774-51.2014.5.17.0010</v>
      </c>
      <c r="G21" s="149" t="str">
        <f t="shared" ca="1" si="2"/>
        <v>FRANCISCO ERISBERTO GABRIEL FERREIRA</v>
      </c>
      <c r="H21" s="216" t="str">
        <f t="shared" ca="1" si="2"/>
        <v xml:space="preserve"> ELIAS MELOTTI JUNIOR - OAB/ES 8.692 Telefone 27 3315.8399</v>
      </c>
      <c r="I21" s="149">
        <f t="shared" ca="1" si="2"/>
        <v>354538.83</v>
      </c>
      <c r="J21" s="149">
        <f t="shared" ca="1" si="2"/>
        <v>354538.83</v>
      </c>
      <c r="K21" s="149" t="str">
        <f t="shared" ca="1" si="2"/>
        <v>Provável</v>
      </c>
    </row>
    <row r="22" spans="2:11">
      <c r="B22" s="185">
        <v>19</v>
      </c>
      <c r="C22" s="149" t="s">
        <v>92</v>
      </c>
      <c r="D22" s="149" t="str">
        <f t="shared" ca="1" si="0"/>
        <v>OSX CN</v>
      </c>
      <c r="E22" s="147" t="s">
        <v>12</v>
      </c>
      <c r="F22" s="184" t="str">
        <f t="shared" ca="1" si="2"/>
        <v>0011055-95.2015.5.01.0283</v>
      </c>
      <c r="G22" s="149" t="str">
        <f t="shared" ca="1" si="2"/>
        <v xml:space="preserve">HELTON DUTRA GEAQUINTO </v>
      </c>
      <c r="H22" s="216" t="str">
        <f t="shared" ca="1" si="2"/>
        <v>SEBASTIÃO FIORETTI - OAB/RJ 28.675 Telefone: 21 25324339</v>
      </c>
      <c r="I22" s="149">
        <f t="shared" ca="1" si="2"/>
        <v>314212.93</v>
      </c>
      <c r="J22" s="149">
        <f t="shared" ca="1" si="2"/>
        <v>314212.93</v>
      </c>
      <c r="K22" s="149" t="str">
        <f t="shared" ca="1" si="2"/>
        <v>Provável</v>
      </c>
    </row>
    <row r="23" spans="2:11">
      <c r="B23" s="185">
        <v>40</v>
      </c>
      <c r="C23" s="149" t="s">
        <v>93</v>
      </c>
      <c r="D23" s="149" t="str">
        <f t="shared" ca="1" si="0"/>
        <v>OSX SO</v>
      </c>
      <c r="E23" s="147" t="s">
        <v>12</v>
      </c>
      <c r="F23" s="184" t="str">
        <f t="shared" ref="F23:K32" ca="1" si="3">INDEX(INDIRECT($C23&amp;"!$1:$1048576"),MATCH($B23,INDIRECT($C23&amp;"!$A:$A"),),MATCH(F$2,INDIRECT($C23&amp;"!$1:$1"),))</f>
        <v xml:space="preserve">0012288-07.2015.5.01.0032 </v>
      </c>
      <c r="G23" s="149" t="str">
        <f t="shared" ca="1" si="3"/>
        <v>PAULO ROBERTO COLOMBO FILHO</v>
      </c>
      <c r="H23" s="216" t="str">
        <f t="shared" ca="1" si="3"/>
        <v xml:space="preserve">  ROBERTO FERNANDES MONTEIRO - OAB: RJ0102508  Telefone (21) 96773-5909</v>
      </c>
      <c r="I23" s="149">
        <f t="shared" ca="1" si="3"/>
        <v>125675.14</v>
      </c>
      <c r="J23" s="149">
        <f t="shared" ca="1" si="3"/>
        <v>125675.14</v>
      </c>
      <c r="K23" s="149" t="str">
        <f t="shared" ca="1" si="3"/>
        <v>Provável</v>
      </c>
    </row>
    <row r="24" spans="2:11">
      <c r="B24" s="185">
        <v>3</v>
      </c>
      <c r="C24" s="149" t="s">
        <v>90</v>
      </c>
      <c r="D24" s="149" t="str">
        <f t="shared" ca="1" si="0"/>
        <v>OSX BR</v>
      </c>
      <c r="E24" s="147" t="s">
        <v>12</v>
      </c>
      <c r="F24" s="184" t="str">
        <f t="shared" ca="1" si="3"/>
        <v xml:space="preserve">0100930-32.2022.5.01.0283 </v>
      </c>
      <c r="G24" s="149" t="str">
        <f t="shared" ca="1" si="3"/>
        <v>FABIANO ARANTES FERREIRA</v>
      </c>
      <c r="H24" s="149" t="str">
        <f t="shared" ca="1" si="3"/>
        <v>ANA LOURDES MENDES AROUCHE - OAB/RJ 205.638 (Tel: 22 99728-9557)</v>
      </c>
      <c r="I24" s="149">
        <f t="shared" ca="1" si="3"/>
        <v>71964.149999999994</v>
      </c>
      <c r="J24" s="149">
        <f t="shared" ca="1" si="3"/>
        <v>71964.149999999994</v>
      </c>
      <c r="K24" s="149" t="str">
        <f t="shared" ca="1" si="3"/>
        <v>Possível</v>
      </c>
    </row>
    <row r="25" spans="2:11">
      <c r="B25" s="185">
        <v>23</v>
      </c>
      <c r="C25" s="149" t="s">
        <v>92</v>
      </c>
      <c r="D25" s="149" t="str">
        <f t="shared" ca="1" si="0"/>
        <v>OSX CN</v>
      </c>
      <c r="E25" s="147" t="s">
        <v>12</v>
      </c>
      <c r="F25" s="184" t="str">
        <f t="shared" ca="1" si="3"/>
        <v>0100395-16.2016.5.01.0283</v>
      </c>
      <c r="G25" s="149" t="str">
        <f t="shared" ca="1" si="3"/>
        <v>PAULO ANTONIO SORANCE</v>
      </c>
      <c r="H25" s="216" t="str">
        <f t="shared" ca="1" si="3"/>
        <v xml:space="preserve"> MARCELO DE ALMEIDA PEREIRA - OAB: SP199437 Telefone 21-27341305</v>
      </c>
      <c r="I25" s="149">
        <f t="shared" ca="1" si="3"/>
        <v>70815.83</v>
      </c>
      <c r="J25" s="149">
        <f t="shared" ca="1" si="3"/>
        <v>70815.83</v>
      </c>
      <c r="K25" s="149" t="str">
        <f t="shared" ca="1" si="3"/>
        <v>Provável</v>
      </c>
    </row>
    <row r="26" spans="2:11" ht="30">
      <c r="B26" s="185">
        <v>15</v>
      </c>
      <c r="C26" s="149" t="s">
        <v>92</v>
      </c>
      <c r="D26" s="149" t="str">
        <f t="shared" ca="1" si="0"/>
        <v>OSX CN</v>
      </c>
      <c r="E26" s="147" t="s">
        <v>12</v>
      </c>
      <c r="F26" s="184" t="str">
        <f t="shared" ca="1" si="3"/>
        <v>0002291-94.2013.5.01.0282</v>
      </c>
      <c r="G26" s="149" t="str">
        <f t="shared" ca="1" si="3"/>
        <v>ALEXANDRE SCHWENCK</v>
      </c>
      <c r="H26" s="216" t="str">
        <f t="shared" ca="1" si="3"/>
        <v>MAURO DE FREITAS BASTOS - OAB/RJ 43.755 Telefones: (22) 2734-5511 / 2734-4251</v>
      </c>
      <c r="I26" s="149">
        <f t="shared" ca="1" si="3"/>
        <v>55594.74</v>
      </c>
      <c r="J26" s="149">
        <f t="shared" ca="1" si="3"/>
        <v>55594.74</v>
      </c>
      <c r="K26" s="149" t="str">
        <f t="shared" ca="1" si="3"/>
        <v>Provável</v>
      </c>
    </row>
    <row r="27" spans="2:11">
      <c r="B27" s="185">
        <v>2</v>
      </c>
      <c r="C27" s="149" t="s">
        <v>90</v>
      </c>
      <c r="D27" s="149" t="str">
        <f t="shared" ca="1" si="0"/>
        <v>OSX BR</v>
      </c>
      <c r="E27" s="147" t="s">
        <v>12</v>
      </c>
      <c r="F27" s="184" t="str">
        <f t="shared" ca="1" si="3"/>
        <v>0100867-10.2022.5.01.0282</v>
      </c>
      <c r="G27" s="149" t="str">
        <f t="shared" ca="1" si="3"/>
        <v>EDUARDO RODRIGUES PAULO</v>
      </c>
      <c r="H27" s="149" t="str">
        <f t="shared" ca="1" si="3"/>
        <v>ANA LOURDES MENDES AROUCHE - OAB/RJ 205.638 (Tel: 22 99728-9557)</v>
      </c>
      <c r="I27" s="149">
        <f t="shared" ca="1" si="3"/>
        <v>54649.7</v>
      </c>
      <c r="J27" s="149">
        <f t="shared" ca="1" si="3"/>
        <v>54649.7</v>
      </c>
      <c r="K27" s="149" t="str">
        <f t="shared" ca="1" si="3"/>
        <v>Possível</v>
      </c>
    </row>
    <row r="28" spans="2:11">
      <c r="B28" s="185">
        <v>9</v>
      </c>
      <c r="C28" s="149" t="s">
        <v>90</v>
      </c>
      <c r="D28" s="149" t="str">
        <f t="shared" ca="1" si="0"/>
        <v>OSX BR</v>
      </c>
      <c r="E28" s="147" t="s">
        <v>12</v>
      </c>
      <c r="F28" s="184" t="str">
        <f t="shared" ca="1" si="3"/>
        <v>0100500-52.2023.5.01.0281</v>
      </c>
      <c r="G28" s="149" t="str">
        <f t="shared" ca="1" si="3"/>
        <v>RENATO MANHES EMÍLIO</v>
      </c>
      <c r="H28" s="149" t="str">
        <f t="shared" ca="1" si="3"/>
        <v>ANA LOURDES MENDES AROUCHE - OAB/RJ 205.638 (Tel: 22 99728-9557)</v>
      </c>
      <c r="I28" s="149">
        <f t="shared" ca="1" si="3"/>
        <v>53638.61</v>
      </c>
      <c r="J28" s="149">
        <f t="shared" ca="1" si="3"/>
        <v>53638.61</v>
      </c>
      <c r="K28" s="149" t="str">
        <f t="shared" ca="1" si="3"/>
        <v>Possível</v>
      </c>
    </row>
    <row r="29" spans="2:11" ht="30">
      <c r="B29" s="185">
        <v>16</v>
      </c>
      <c r="C29" s="149" t="s">
        <v>92</v>
      </c>
      <c r="D29" s="149" t="str">
        <f t="shared" ca="1" si="0"/>
        <v>OSX CN</v>
      </c>
      <c r="E29" s="147" t="s">
        <v>12</v>
      </c>
      <c r="F29" s="184" t="str">
        <f t="shared" ca="1" si="3"/>
        <v>0100270-54.2016.5.01.0281</v>
      </c>
      <c r="G29" s="149" t="str">
        <f t="shared" ca="1" si="3"/>
        <v>CARLOS ALBERTO MACHADO DA SILVA</v>
      </c>
      <c r="H29" s="216" t="str">
        <f t="shared" ca="1" si="3"/>
        <v>TIAGO LISBOA TELLES FERREIRA – OAB/RJ 123.264 
    RODRIGO AZEVEDO CALDAS – OAB/RJ 117.634  Telefone: 22 2724-1241</v>
      </c>
      <c r="I29" s="149">
        <f t="shared" ca="1" si="3"/>
        <v>53350.520000000004</v>
      </c>
      <c r="J29" s="149">
        <f t="shared" ca="1" si="3"/>
        <v>53350.520000000004</v>
      </c>
      <c r="K29" s="149" t="str">
        <f t="shared" ca="1" si="3"/>
        <v>Provável</v>
      </c>
    </row>
    <row r="30" spans="2:11">
      <c r="B30" s="185">
        <v>21</v>
      </c>
      <c r="C30" s="149" t="s">
        <v>92</v>
      </c>
      <c r="D30" s="149" t="str">
        <f t="shared" ca="1" si="0"/>
        <v>OSX CN</v>
      </c>
      <c r="E30" s="147" t="s">
        <v>12</v>
      </c>
      <c r="F30" s="184" t="str">
        <f t="shared" ca="1" si="3"/>
        <v>0010970-09.2015.5.01.0284</v>
      </c>
      <c r="G30" s="149" t="str">
        <f t="shared" ca="1" si="3"/>
        <v xml:space="preserve">NILSON ANDRÉ MANFREDI </v>
      </c>
      <c r="H30" s="216" t="str">
        <f t="shared" ca="1" si="3"/>
        <v xml:space="preserve"> JOANNA HELENA DA COSTA FELIX - OAB: RJ156367 Telefone 21 30524706</v>
      </c>
      <c r="I30" s="149">
        <f t="shared" ca="1" si="3"/>
        <v>53280.85</v>
      </c>
      <c r="J30" s="149">
        <f t="shared" ca="1" si="3"/>
        <v>53280.85</v>
      </c>
      <c r="K30" s="149" t="str">
        <f t="shared" ca="1" si="3"/>
        <v>Provável</v>
      </c>
    </row>
    <row r="31" spans="2:11">
      <c r="B31" s="185">
        <v>6</v>
      </c>
      <c r="C31" s="149" t="s">
        <v>90</v>
      </c>
      <c r="D31" s="149" t="str">
        <f t="shared" ca="1" si="0"/>
        <v>OSX BR</v>
      </c>
      <c r="E31" s="147" t="s">
        <v>12</v>
      </c>
      <c r="F31" s="184" t="str">
        <f t="shared" ca="1" si="3"/>
        <v>0100875-84.2022.5.01.0282</v>
      </c>
      <c r="G31" s="149" t="str">
        <f t="shared" ca="1" si="3"/>
        <v>MATEUS RIBEIRO PAULO</v>
      </c>
      <c r="H31" s="149" t="str">
        <f t="shared" ca="1" si="3"/>
        <v>ANA LOURDES MENDES AROUCHE - OAB/RJ 205.638 (Tel: 22 99728-9557)</v>
      </c>
      <c r="I31" s="149">
        <f t="shared" ca="1" si="3"/>
        <v>52509.07</v>
      </c>
      <c r="J31" s="149">
        <f t="shared" ca="1" si="3"/>
        <v>52509.07</v>
      </c>
      <c r="K31" s="149" t="str">
        <f t="shared" ca="1" si="3"/>
        <v>Possível</v>
      </c>
    </row>
    <row r="32" spans="2:11">
      <c r="B32" s="185">
        <v>7</v>
      </c>
      <c r="C32" s="149" t="s">
        <v>90</v>
      </c>
      <c r="D32" s="149" t="str">
        <f t="shared" ca="1" si="0"/>
        <v>OSX BR</v>
      </c>
      <c r="E32" s="147" t="s">
        <v>12</v>
      </c>
      <c r="F32" s="184" t="str">
        <f t="shared" ca="1" si="3"/>
        <v>0100828-16.2022.5.01.0281</v>
      </c>
      <c r="G32" s="149" t="str">
        <f t="shared" ca="1" si="3"/>
        <v>RAIAN FONSECA FERREIRA</v>
      </c>
      <c r="H32" s="149" t="str">
        <f t="shared" ca="1" si="3"/>
        <v>ANA LOURDES MENDES AROUCHE - OAB/RJ 205.638 (Tel: 22 99728-9557)</v>
      </c>
      <c r="I32" s="149">
        <f t="shared" ca="1" si="3"/>
        <v>49376.89</v>
      </c>
      <c r="J32" s="149">
        <f t="shared" ca="1" si="3"/>
        <v>49376.89</v>
      </c>
      <c r="K32" s="149" t="str">
        <f t="shared" ca="1" si="3"/>
        <v>Possível</v>
      </c>
    </row>
    <row r="33" spans="2:11">
      <c r="B33" s="185">
        <v>8</v>
      </c>
      <c r="C33" s="149" t="s">
        <v>90</v>
      </c>
      <c r="D33" s="149" t="str">
        <f t="shared" ca="1" si="0"/>
        <v>OSX BR</v>
      </c>
      <c r="E33" s="147" t="s">
        <v>12</v>
      </c>
      <c r="F33" s="184" t="str">
        <f t="shared" ref="F33:K42" ca="1" si="4">INDEX(INDIRECT($C33&amp;"!$1:$1048576"),MATCH($B33,INDIRECT($C33&amp;"!$A:$A"),),MATCH(F$2,INDIRECT($C33&amp;"!$1:$1"),))</f>
        <v>0100891-35.2022.5.01.0283</v>
      </c>
      <c r="G33" s="149" t="str">
        <f t="shared" ca="1" si="4"/>
        <v xml:space="preserve">RANDOFFO NASCIMENTO RAMOS GUILHERME </v>
      </c>
      <c r="H33" s="149" t="str">
        <f t="shared" ca="1" si="4"/>
        <v>ANA LOURDES MENDES AROUCHE - OAB/RJ 205.638 (Tel: 22 99728-9557)</v>
      </c>
      <c r="I33" s="149">
        <f t="shared" ca="1" si="4"/>
        <v>48679.89</v>
      </c>
      <c r="J33" s="149">
        <f t="shared" ca="1" si="4"/>
        <v>48679.89</v>
      </c>
      <c r="K33" s="149" t="str">
        <f t="shared" ca="1" si="4"/>
        <v>Possível</v>
      </c>
    </row>
    <row r="34" spans="2:11">
      <c r="B34" s="185">
        <v>13</v>
      </c>
      <c r="C34" s="149" t="s">
        <v>91</v>
      </c>
      <c r="D34" s="149" t="str">
        <f t="shared" ca="1" si="0"/>
        <v>OSX CN</v>
      </c>
      <c r="E34" s="147" t="s">
        <v>12</v>
      </c>
      <c r="F34" s="184" t="str">
        <f t="shared" ca="1" si="4"/>
        <v>0100298-09.2022.5.01.0282</v>
      </c>
      <c r="G34" s="149" t="str">
        <f t="shared" ca="1" si="4"/>
        <v>JOHNATAN MOTA RIBEIRO</v>
      </c>
      <c r="H34" s="149" t="str">
        <f t="shared" ca="1" si="4"/>
        <v>ANDERSON BRUNO MOREIRA DE MORAES -  OAB/RJ 157.979 Telefone 22-30122000</v>
      </c>
      <c r="I34" s="149">
        <f t="shared" ca="1" si="4"/>
        <v>46296.75</v>
      </c>
      <c r="J34" s="149">
        <f t="shared" ca="1" si="4"/>
        <v>46296.75</v>
      </c>
      <c r="K34" s="149" t="str">
        <f t="shared" ca="1" si="4"/>
        <v>Possível</v>
      </c>
    </row>
    <row r="35" spans="2:11">
      <c r="B35" s="185">
        <v>5</v>
      </c>
      <c r="C35" s="149" t="s">
        <v>90</v>
      </c>
      <c r="D35" s="149" t="str">
        <f t="shared" ca="1" si="0"/>
        <v>OSX BR</v>
      </c>
      <c r="E35" s="147" t="s">
        <v>12</v>
      </c>
      <c r="F35" s="184" t="str">
        <f t="shared" ca="1" si="4"/>
        <v>0100876-69.2022.5.01.0282</v>
      </c>
      <c r="G35" s="149" t="str">
        <f t="shared" ca="1" si="4"/>
        <v xml:space="preserve">JONILSON DA SILVA ALVES </v>
      </c>
      <c r="H35" s="149" t="str">
        <f t="shared" ca="1" si="4"/>
        <v>ANA LOURDES MENDES AROUCHE - OAB/RJ 205.638 (Tel: 22 99728-9557)</v>
      </c>
      <c r="I35" s="149">
        <f t="shared" ca="1" si="4"/>
        <v>45469.75</v>
      </c>
      <c r="J35" s="149">
        <f t="shared" ca="1" si="4"/>
        <v>45469.75</v>
      </c>
      <c r="K35" s="149" t="str">
        <f t="shared" ca="1" si="4"/>
        <v>Possível</v>
      </c>
    </row>
    <row r="36" spans="2:11">
      <c r="B36" s="185">
        <v>25</v>
      </c>
      <c r="C36" s="149" t="s">
        <v>92</v>
      </c>
      <c r="D36" s="149" t="str">
        <f t="shared" ca="1" si="0"/>
        <v>OSX CN</v>
      </c>
      <c r="E36" s="147" t="s">
        <v>12</v>
      </c>
      <c r="F36" s="184" t="str">
        <f t="shared" ca="1" si="4"/>
        <v>0010756-75.2014.5.01.0050</v>
      </c>
      <c r="G36" s="149" t="str">
        <f t="shared" ca="1" si="4"/>
        <v>RODRIGO  REZENDE LEIS</v>
      </c>
      <c r="H36" s="216" t="str">
        <f t="shared" ca="1" si="4"/>
        <v xml:space="preserve">  ODILO ZANUZO - OAB: RJ46368  Telefone 21-2531-2274</v>
      </c>
      <c r="I36" s="149">
        <f t="shared" ca="1" si="4"/>
        <v>43143.07</v>
      </c>
      <c r="J36" s="149">
        <f t="shared" ca="1" si="4"/>
        <v>43143.07</v>
      </c>
      <c r="K36" s="149" t="str">
        <f t="shared" ca="1" si="4"/>
        <v>Provável</v>
      </c>
    </row>
    <row r="37" spans="2:11">
      <c r="B37" s="185">
        <v>1</v>
      </c>
      <c r="C37" s="149" t="s">
        <v>90</v>
      </c>
      <c r="D37" s="149" t="str">
        <f t="shared" ca="1" si="0"/>
        <v>OSX BR</v>
      </c>
      <c r="E37" s="147" t="s">
        <v>12</v>
      </c>
      <c r="F37" s="184" t="str">
        <f t="shared" ca="1" si="4"/>
        <v>0100836-90.2022.5.01.0281</v>
      </c>
      <c r="G37" s="149" t="str">
        <f t="shared" ca="1" si="4"/>
        <v>DEIVISON CRISPIM GOMES</v>
      </c>
      <c r="H37" s="149" t="str">
        <f t="shared" ca="1" si="4"/>
        <v>ANA LOURDES MENDES AROUCHE - OAB/RJ 205.638 (Tel: 22 99728-9557)</v>
      </c>
      <c r="I37" s="149">
        <f t="shared" ca="1" si="4"/>
        <v>36252.25</v>
      </c>
      <c r="J37" s="149">
        <f t="shared" ca="1" si="4"/>
        <v>36252.25</v>
      </c>
      <c r="K37" s="149" t="str">
        <f t="shared" ca="1" si="4"/>
        <v>Possível</v>
      </c>
    </row>
    <row r="38" spans="2:11">
      <c r="B38" s="185">
        <v>22</v>
      </c>
      <c r="C38" s="149" t="s">
        <v>92</v>
      </c>
      <c r="D38" s="149" t="str">
        <f t="shared" ca="1" si="0"/>
        <v>OSX CN</v>
      </c>
      <c r="E38" s="147" t="s">
        <v>12</v>
      </c>
      <c r="F38" s="184" t="str">
        <f t="shared" ca="1" si="4"/>
        <v>0010838-58.2015.5.01.0281</v>
      </c>
      <c r="G38" s="149" t="str">
        <f t="shared" ca="1" si="4"/>
        <v xml:space="preserve">OSMAR BISPO DA SILVA </v>
      </c>
      <c r="H38" s="216" t="str">
        <f t="shared" ca="1" si="4"/>
        <v xml:space="preserve"> JOANNA HELENA DA COSTA FELIX - OAB: RJ156367 Telefone 21 30524706</v>
      </c>
      <c r="I38" s="149">
        <f t="shared" ca="1" si="4"/>
        <v>20726.66</v>
      </c>
      <c r="J38" s="149">
        <f t="shared" ca="1" si="4"/>
        <v>20726.66</v>
      </c>
      <c r="K38" s="149" t="str">
        <f t="shared" ca="1" si="4"/>
        <v>Provável</v>
      </c>
    </row>
    <row r="39" spans="2:11">
      <c r="B39" s="185">
        <v>35</v>
      </c>
      <c r="C39" s="149" t="s">
        <v>93</v>
      </c>
      <c r="D39" s="149" t="str">
        <f t="shared" ca="1" si="0"/>
        <v>OSX SO</v>
      </c>
      <c r="E39" s="147" t="s">
        <v>12</v>
      </c>
      <c r="F39" s="184" t="str">
        <f t="shared" ca="1" si="4"/>
        <v>0100276-83.2022.5.01.0044</v>
      </c>
      <c r="G39" s="149" t="str">
        <f t="shared" ca="1" si="4"/>
        <v>FRANCISCO DAS CHAGAS VITORIANO</v>
      </c>
      <c r="H39" s="216" t="str">
        <f t="shared" ca="1" si="4"/>
        <v>DANIELA ANDRADE DA GRAÇA OAB: RJ</v>
      </c>
      <c r="I39" s="149">
        <f t="shared" ca="1" si="4"/>
        <v>19991.310000000001</v>
      </c>
      <c r="J39" s="149">
        <f t="shared" ca="1" si="4"/>
        <v>19991.310000000001</v>
      </c>
      <c r="K39" s="149" t="str">
        <f t="shared" ca="1" si="4"/>
        <v>Provável</v>
      </c>
    </row>
    <row r="40" spans="2:11">
      <c r="B40" s="185">
        <v>4</v>
      </c>
      <c r="C40" s="149" t="s">
        <v>90</v>
      </c>
      <c r="D40" s="149" t="str">
        <f t="shared" ca="1" si="0"/>
        <v>OSX BR</v>
      </c>
      <c r="E40" s="147" t="s">
        <v>12</v>
      </c>
      <c r="F40" s="184" t="str">
        <f t="shared" ca="1" si="4"/>
        <v>0100871-41.2022.5.01.0284</v>
      </c>
      <c r="G40" s="149" t="str">
        <f t="shared" ca="1" si="4"/>
        <v xml:space="preserve">JOHNATAN SANTOS XAVIER </v>
      </c>
      <c r="H40" s="149" t="str">
        <f t="shared" ca="1" si="4"/>
        <v>ANA LOURDES MENDES AROUCHE - OAB/RJ 205.638 (Tel: 22 99728-9557)</v>
      </c>
      <c r="I40" s="149">
        <f t="shared" ca="1" si="4"/>
        <v>19362.78</v>
      </c>
      <c r="J40" s="149">
        <f t="shared" ca="1" si="4"/>
        <v>19362.78</v>
      </c>
      <c r="K40" s="149" t="str">
        <f t="shared" ca="1" si="4"/>
        <v>Possível</v>
      </c>
    </row>
    <row r="41" spans="2:11">
      <c r="B41" s="185">
        <v>14</v>
      </c>
      <c r="C41" s="149" t="s">
        <v>91</v>
      </c>
      <c r="D41" s="149" t="str">
        <f t="shared" ca="1" si="0"/>
        <v>OSX CN</v>
      </c>
      <c r="E41" s="147" t="s">
        <v>12</v>
      </c>
      <c r="F41" s="184" t="str">
        <f t="shared" ca="1" si="4"/>
        <v>0100746-82.2022.5.01.0281</v>
      </c>
      <c r="G41" s="149" t="str">
        <f t="shared" ca="1" si="4"/>
        <v>VICTOR HUGO OLIVEIRA DOS SANTOS</v>
      </c>
      <c r="H41" s="149" t="str">
        <f t="shared" ca="1" si="4"/>
        <v>ANDERSON BRUNO MOREIRA DE MORAES -  OAB/RJ 157.979 Telefone 22-30122000</v>
      </c>
      <c r="I41" s="149">
        <f t="shared" ca="1" si="4"/>
        <v>4674.8</v>
      </c>
      <c r="J41" s="149">
        <f t="shared" ca="1" si="4"/>
        <v>4674.8</v>
      </c>
      <c r="K41" s="149" t="str">
        <f t="shared" ca="1" si="4"/>
        <v>Possível</v>
      </c>
    </row>
    <row r="42" spans="2:11" ht="30">
      <c r="B42" s="185">
        <v>26</v>
      </c>
      <c r="C42" s="149" t="s">
        <v>92</v>
      </c>
      <c r="D42" s="149" t="str">
        <f t="shared" ca="1" si="0"/>
        <v>OSX CN</v>
      </c>
      <c r="E42" s="147" t="s">
        <v>12</v>
      </c>
      <c r="F42" s="184" t="str">
        <f t="shared" ca="1" si="4"/>
        <v>0100061-51.2017.5.01.0281</v>
      </c>
      <c r="G42" s="149" t="str">
        <f t="shared" ca="1" si="4"/>
        <v xml:space="preserve">VANETE ANTUNES DE FREITAS </v>
      </c>
      <c r="H42" s="216" t="str">
        <f t="shared" ca="1" si="4"/>
        <v>JOANA MARIA BATISTA TOLEDO - OAB: RJ139845 Telefones: 22 2722-3484/ 22 998270448</v>
      </c>
      <c r="I42" s="149">
        <f t="shared" ca="1" si="4"/>
        <v>3016.88</v>
      </c>
      <c r="J42" s="149">
        <f t="shared" ca="1" si="4"/>
        <v>3016.88</v>
      </c>
      <c r="K42" s="149" t="str">
        <f t="shared" ca="1" si="4"/>
        <v>Provável</v>
      </c>
    </row>
  </sheetData>
  <autoFilter ref="B2:K42" xr:uid="{00000000-0009-0000-0000-000003000000}">
    <sortState xmlns:xlrd2="http://schemas.microsoft.com/office/spreadsheetml/2017/richdata2" ref="B3:K42">
      <sortCondition descending="1" ref="J2:J42"/>
    </sortState>
  </autoFilter>
  <printOptions horizontalCentered="1" verticalCentered="1"/>
  <pageMargins left="0.51181102362204722" right="0.51181102362204722" top="0.78740157480314965" bottom="0.78740157480314965" header="0.31496062992125984" footer="0.31496062992125984"/>
  <pageSetup paperSize="9" scale="56" orientation="landscape" r:id="rId1"/>
  <headerFooter>
    <oddHeader>&amp;RAnexo - Contingências Trabalhistas</oddHeader>
    <oddFooter>&amp;R&amp;P/&amp;N</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249977111117893"/>
  </sheetPr>
  <dimension ref="B2:T34"/>
  <sheetViews>
    <sheetView showGridLines="0" topLeftCell="H1" workbookViewId="0">
      <selection activeCell="K15" sqref="K15"/>
    </sheetView>
  </sheetViews>
  <sheetFormatPr defaultRowHeight="15" outlineLevelCol="1"/>
  <cols>
    <col min="1" max="1" width="2.28515625" customWidth="1"/>
    <col min="2" max="2" width="3" style="63" bestFit="1" customWidth="1"/>
    <col min="3" max="3" width="26" style="63" hidden="1" customWidth="1" outlineLevel="1"/>
    <col min="4" max="4" width="9.42578125" bestFit="1" customWidth="1" collapsed="1"/>
    <col min="5" max="5" width="51.5703125" hidden="1" customWidth="1" outlineLevel="1"/>
    <col min="6" max="6" width="48.5703125" hidden="1" customWidth="1" outlineLevel="1"/>
    <col min="7" max="7" width="72" bestFit="1" customWidth="1" collapsed="1"/>
    <col min="8" max="8" width="60" bestFit="1" customWidth="1"/>
    <col min="9" max="9" width="86.5703125" bestFit="1" customWidth="1"/>
    <col min="10" max="10" width="22.42578125" bestFit="1" customWidth="1"/>
    <col min="11" max="11" width="99.7109375" bestFit="1" customWidth="1"/>
    <col min="12" max="12" width="50" bestFit="1" customWidth="1"/>
    <col min="13" max="13" width="60.5703125" bestFit="1" customWidth="1"/>
    <col min="14" max="14" width="17" bestFit="1" customWidth="1"/>
  </cols>
  <sheetData>
    <row r="2" spans="2:20" ht="30">
      <c r="B2" s="143" t="s">
        <v>29</v>
      </c>
      <c r="C2" s="144" t="s">
        <v>81</v>
      </c>
      <c r="D2" s="144" t="s">
        <v>82</v>
      </c>
      <c r="E2" s="144" t="s">
        <v>95</v>
      </c>
      <c r="F2" s="144" t="s">
        <v>96</v>
      </c>
      <c r="G2" s="144" t="s">
        <v>97</v>
      </c>
      <c r="H2" s="144" t="s">
        <v>98</v>
      </c>
      <c r="I2" s="144" t="s">
        <v>99</v>
      </c>
      <c r="J2" s="144" t="s">
        <v>100</v>
      </c>
      <c r="K2" s="144" t="s">
        <v>101</v>
      </c>
      <c r="L2" s="144" t="s">
        <v>102</v>
      </c>
      <c r="M2" s="144" t="s">
        <v>103</v>
      </c>
      <c r="N2" s="145" t="s">
        <v>104</v>
      </c>
      <c r="T2" t="s">
        <v>58</v>
      </c>
    </row>
    <row r="3" spans="2:20">
      <c r="B3" s="146">
        <v>1</v>
      </c>
      <c r="C3" s="147" t="s">
        <v>105</v>
      </c>
      <c r="D3" s="269" t="str">
        <f ca="1">INDEX(INDIRECT($C3&amp;"!$1:$1048576"),MATCH($B3,INDIRECT($C3&amp;"!$A:$A"),),MATCH(D$2,INDIRECT($C3&amp;"!$1:$1"),))</f>
        <v>OSBR</v>
      </c>
      <c r="E3" s="269" t="str">
        <f t="shared" ref="E3:N3" ca="1" si="0">INDEX(INDIRECT($C3&amp;"!$1:$1048576"),MATCH($B3,INDIRECT($C3&amp;"!$A:$A"),),MATCH(E$2,INDIRECT($C3&amp;"!$1:$1"),))</f>
        <v>Ação Indenizatória</v>
      </c>
      <c r="F3" s="269" t="str">
        <f t="shared" ca="1" si="0"/>
        <v>Extraconcursal</v>
      </c>
      <c r="G3" s="269" t="str">
        <f t="shared" ca="1" si="0"/>
        <v xml:space="preserve">0001199-05.2014.8.19.0053
</v>
      </c>
      <c r="H3" s="269" t="str">
        <f t="shared" ca="1" si="0"/>
        <v xml:space="preserve">Derlandis Peixoto de Almeida </v>
      </c>
      <c r="I3" s="269" t="str">
        <f t="shared" ca="1" si="0"/>
        <v>OSX Brasil S.A. - em recuperação judicial.</v>
      </c>
      <c r="J3" s="149">
        <f t="shared" ca="1" si="0"/>
        <v>5349372.8926276006</v>
      </c>
      <c r="K3" s="269" t="str">
        <f t="shared" ca="1" si="0"/>
        <v>R$ 4.195.090,94 (valor atualizado da causa)</v>
      </c>
      <c r="L3" s="269">
        <f t="shared" ca="1" si="0"/>
        <v>0</v>
      </c>
      <c r="M3" s="269" t="str">
        <f t="shared" ca="1" si="0"/>
        <v>Dr. Paolo Sampaio Peres (paolokury@spnadv.com)</v>
      </c>
      <c r="N3" s="270" t="str">
        <f t="shared" ca="1" si="0"/>
        <v>Possível</v>
      </c>
    </row>
    <row r="4" spans="2:20">
      <c r="B4" s="146">
        <v>2</v>
      </c>
      <c r="C4" s="147" t="s">
        <v>105</v>
      </c>
      <c r="D4" s="269" t="str">
        <f t="shared" ref="D4:N34" ca="1" si="1">INDEX(INDIRECT($C4&amp;"!$1:$1048576"),MATCH($B4,INDIRECT($C4&amp;"!$A:$A"),),MATCH(D$2,INDIRECT($C4&amp;"!$1:$1"),))</f>
        <v>OSBR</v>
      </c>
      <c r="E4" s="269" t="str">
        <f t="shared" ca="1" si="1"/>
        <v>Ação Indenizatória</v>
      </c>
      <c r="F4" s="269" t="str">
        <f t="shared" ca="1" si="1"/>
        <v>Extraconcursal</v>
      </c>
      <c r="G4" s="269" t="str">
        <f t="shared" ca="1" si="1"/>
        <v xml:space="preserve">0002720-19.2013.8.19.0053
</v>
      </c>
      <c r="H4" s="269" t="str">
        <f t="shared" ca="1" si="1"/>
        <v>Durval Ribeiro de Alvarenga</v>
      </c>
      <c r="I4" s="269" t="str">
        <f t="shared" ca="1" si="1"/>
        <v>OSX Brasil S.A . -  em recuperação judicial e OUTRAS</v>
      </c>
      <c r="J4" s="149">
        <f t="shared" ca="1" si="1"/>
        <v>2188629.6088268915</v>
      </c>
      <c r="K4" s="269" t="str">
        <f t="shared" ca="1" si="1"/>
        <v>R$ 1.716.369,46 (valor atualizado da causa)</v>
      </c>
      <c r="L4" s="269">
        <f t="shared" ca="1" si="1"/>
        <v>0</v>
      </c>
      <c r="M4" s="269">
        <f t="shared" ca="1" si="1"/>
        <v>0</v>
      </c>
      <c r="N4" s="270" t="str">
        <f t="shared" ca="1" si="1"/>
        <v>Possível</v>
      </c>
    </row>
    <row r="5" spans="2:20">
      <c r="B5" s="146">
        <v>3</v>
      </c>
      <c r="C5" s="147" t="s">
        <v>105</v>
      </c>
      <c r="D5" s="269" t="str">
        <f t="shared" ca="1" si="1"/>
        <v>OSBR</v>
      </c>
      <c r="E5" s="269" t="str">
        <f t="shared" ca="1" si="1"/>
        <v>Agravo de Instrumento</v>
      </c>
      <c r="F5" s="269">
        <f t="shared" ca="1" si="1"/>
        <v>0</v>
      </c>
      <c r="G5" s="269" t="str">
        <f t="shared" ca="1" si="1"/>
        <v>0041132-03.2021.8.19.0000 (AGRESP Nº 2168779/RJ)</v>
      </c>
      <c r="H5" s="269" t="str">
        <f t="shared" ca="1" si="1"/>
        <v>Prumo Logística S/A</v>
      </c>
      <c r="I5" s="269" t="str">
        <f t="shared" ca="1" si="1"/>
        <v>Durval Ribeiro de Alvarenga</v>
      </c>
      <c r="J5" s="149">
        <f t="shared" ca="1" si="1"/>
        <v>0</v>
      </c>
      <c r="K5" s="269" t="str">
        <f t="shared" ca="1" si="1"/>
        <v>N/A</v>
      </c>
      <c r="L5" s="269">
        <f t="shared" ca="1" si="1"/>
        <v>0</v>
      </c>
      <c r="M5" s="269">
        <f t="shared" ca="1" si="1"/>
        <v>0</v>
      </c>
      <c r="N5" s="270" t="str">
        <f t="shared" ca="1" si="1"/>
        <v>Possível</v>
      </c>
    </row>
    <row r="6" spans="2:20">
      <c r="B6" s="146">
        <v>4</v>
      </c>
      <c r="C6" s="147" t="s">
        <v>105</v>
      </c>
      <c r="D6" s="269" t="str">
        <f t="shared" ca="1" si="1"/>
        <v>OSBR</v>
      </c>
      <c r="E6" s="269" t="str">
        <f t="shared" ca="1" si="1"/>
        <v>Ação Indenizatória</v>
      </c>
      <c r="F6" s="269" t="str">
        <f t="shared" ca="1" si="1"/>
        <v>Extraconcursal</v>
      </c>
      <c r="G6" s="269" t="str">
        <f t="shared" ca="1" si="1"/>
        <v>0011409-98.2015.8.19.0209</v>
      </c>
      <c r="H6" s="269" t="str">
        <f t="shared" ca="1" si="1"/>
        <v xml:space="preserve">Renato Palhares
</v>
      </c>
      <c r="I6" s="269" t="str">
        <f t="shared" ca="1" si="1"/>
        <v>OSX Brasil S.A. - em recuperação judicial.</v>
      </c>
      <c r="J6" s="149">
        <f t="shared" ca="1" si="1"/>
        <v>1039511.884952466</v>
      </c>
      <c r="K6" s="269" t="str">
        <f t="shared" ca="1" si="1"/>
        <v>R$ 815.207,12 (valor atualizado da causa)</v>
      </c>
      <c r="L6" s="269">
        <f t="shared" ca="1" si="1"/>
        <v>0</v>
      </c>
      <c r="M6" s="269" t="str">
        <f t="shared" ca="1" si="1"/>
        <v>Dr. Victor Silva Portela</v>
      </c>
      <c r="N6" s="270" t="str">
        <f t="shared" ca="1" si="1"/>
        <v>Possível</v>
      </c>
    </row>
    <row r="7" spans="2:20">
      <c r="B7" s="146">
        <v>5</v>
      </c>
      <c r="C7" s="147" t="s">
        <v>105</v>
      </c>
      <c r="D7" s="269" t="str">
        <f t="shared" ca="1" si="1"/>
        <v>OSBR</v>
      </c>
      <c r="E7" s="269" t="str">
        <f t="shared" ca="1" si="1"/>
        <v xml:space="preserve">Incidente de Desconsideração da Personalidade Jurídica
</v>
      </c>
      <c r="F7" s="269" t="str">
        <f t="shared" ca="1" si="1"/>
        <v>Extraconcursal</v>
      </c>
      <c r="G7" s="269" t="str">
        <f t="shared" ca="1" si="1"/>
        <v xml:space="preserve">0045165-41.2016.8.25.0001
</v>
      </c>
      <c r="H7" s="269" t="str">
        <f t="shared" ca="1" si="1"/>
        <v xml:space="preserve">Reinaldo Siqueira Santos
</v>
      </c>
      <c r="I7" s="269" t="str">
        <f t="shared" ca="1" si="1"/>
        <v>OSX Brasil S.A. - em recuperação judicial</v>
      </c>
      <c r="J7" s="149">
        <f t="shared" ca="1" si="1"/>
        <v>44562.647528704038</v>
      </c>
      <c r="K7" s="269" t="str">
        <f t="shared" ca="1" si="1"/>
        <v xml:space="preserve">R$ 35.296,44 (a ser divididos entre as demais rés) </v>
      </c>
      <c r="L7" s="269">
        <f t="shared" ca="1" si="1"/>
        <v>0</v>
      </c>
      <c r="M7" s="269" t="str">
        <f t="shared" ca="1" si="1"/>
        <v>Dr. Fabricio Almeida Souza</v>
      </c>
      <c r="N7" s="270" t="str">
        <f t="shared" ca="1" si="1"/>
        <v>Possível</v>
      </c>
    </row>
    <row r="8" spans="2:20">
      <c r="B8" s="146">
        <v>6</v>
      </c>
      <c r="C8" s="147" t="s">
        <v>105</v>
      </c>
      <c r="D8" s="269" t="str">
        <f t="shared" ca="1" si="1"/>
        <v>OSBR</v>
      </c>
      <c r="E8" s="269" t="str">
        <f t="shared" ca="1" si="1"/>
        <v xml:space="preserve">Incidente de Desconsideração da Personalidade Jurídica
</v>
      </c>
      <c r="F8" s="269" t="str">
        <f t="shared" ca="1" si="1"/>
        <v>Extraconcursal</v>
      </c>
      <c r="G8" s="269" t="str">
        <f t="shared" ca="1" si="1"/>
        <v>0003447-93.2018.8.25.0001</v>
      </c>
      <c r="H8" s="269" t="str">
        <f t="shared" ca="1" si="1"/>
        <v>Fabrício Almeida Souza</v>
      </c>
      <c r="I8" s="269" t="str">
        <f t="shared" ca="1" si="1"/>
        <v>OSX Brasil S.A. - Em Recuperação Judicial e OUTRAS</v>
      </c>
      <c r="J8" s="149">
        <f t="shared" ca="1" si="1"/>
        <v>8544.0917587629847</v>
      </c>
      <c r="K8" s="269" t="str">
        <f t="shared" ca="1" si="1"/>
        <v>R$ 6.913,11 (a ser divididos entre as demais rés)</v>
      </c>
      <c r="L8" s="269">
        <f t="shared" ca="1" si="1"/>
        <v>0</v>
      </c>
      <c r="M8" s="269" t="str">
        <f t="shared" ca="1" si="1"/>
        <v>Dr. Fabricio Almeida Souza</v>
      </c>
      <c r="N8" s="270" t="str">
        <f t="shared" ca="1" si="1"/>
        <v>Possível</v>
      </c>
    </row>
    <row r="9" spans="2:20">
      <c r="B9" s="146">
        <v>7</v>
      </c>
      <c r="C9" s="147" t="s">
        <v>105</v>
      </c>
      <c r="D9" s="269" t="str">
        <f t="shared" ca="1" si="1"/>
        <v>OSBR</v>
      </c>
      <c r="E9" s="269" t="str">
        <f t="shared" ca="1" si="1"/>
        <v xml:space="preserve">Incidente de Desconsideração da Personalidade Jurídica
</v>
      </c>
      <c r="F9" s="269" t="str">
        <f t="shared" ca="1" si="1"/>
        <v>Extraconcursal</v>
      </c>
      <c r="G9" s="269" t="str">
        <f t="shared" ca="1" si="1"/>
        <v>0045301-38.2016.8.25.0001</v>
      </c>
      <c r="H9" s="269" t="str">
        <f t="shared" ca="1" si="1"/>
        <v>Fabrício Almeida Souza</v>
      </c>
      <c r="I9" s="269" t="str">
        <f t="shared" ca="1" si="1"/>
        <v>OSX Brasil S.A. - Em Recuperação Judicial e OUTRAS</v>
      </c>
      <c r="J9" s="149">
        <f t="shared" ca="1" si="1"/>
        <v>5458.8125459256817</v>
      </c>
      <c r="K9" s="269" t="str">
        <f t="shared" ca="1" si="1"/>
        <v>R$ 4.323,73 (a ser divididos entre as demais rés)</v>
      </c>
      <c r="L9" s="269">
        <f t="shared" ca="1" si="1"/>
        <v>0</v>
      </c>
      <c r="M9" s="269" t="str">
        <f t="shared" ca="1" si="1"/>
        <v>Dr. Fabricio Almeida Souza</v>
      </c>
      <c r="N9" s="270" t="str">
        <f t="shared" ca="1" si="1"/>
        <v>Possível</v>
      </c>
    </row>
    <row r="10" spans="2:20">
      <c r="B10" s="146">
        <v>8</v>
      </c>
      <c r="C10" s="147" t="s">
        <v>105</v>
      </c>
      <c r="D10" s="269" t="str">
        <f t="shared" ca="1" si="1"/>
        <v>OSBR</v>
      </c>
      <c r="E10" s="269" t="str">
        <f t="shared" ca="1" si="1"/>
        <v>Ação de Cobrança</v>
      </c>
      <c r="F10" s="269" t="str">
        <f t="shared" ca="1" si="1"/>
        <v>Extraconcursal</v>
      </c>
      <c r="G10" s="269" t="str">
        <f t="shared" ca="1" si="1"/>
        <v>0026360-76.2014.8.19.0001</v>
      </c>
      <c r="H10" s="269" t="str">
        <f t="shared" ca="1" si="1"/>
        <v xml:space="preserve"> Assurance Consultoria em Tecnologia da  Informação Ltda</v>
      </c>
      <c r="I10" s="269" t="str">
        <f t="shared" ca="1" si="1"/>
        <v>OSX Brasil S.A. - Em Recuperação Judicial e OUTRAS</v>
      </c>
      <c r="J10" s="149">
        <f t="shared" ca="1" si="1"/>
        <v>3519884.0250539687</v>
      </c>
      <c r="K10" s="269" t="str">
        <f t="shared" ca="1" si="1"/>
        <v>R$ 1.056.810,73 (R$ 781.034,21, corrigidos a partir da citação, mais juros de 1% ao mês)</v>
      </c>
      <c r="L10" s="269" t="str">
        <f t="shared" ca="1" si="1"/>
        <v>OSX - R$ 105.681,07 (10% sobre o valor da condenação)</v>
      </c>
      <c r="M10" s="269">
        <f t="shared" ca="1" si="1"/>
        <v>0</v>
      </c>
      <c r="N10" s="270" t="str">
        <f t="shared" ca="1" si="1"/>
        <v>Possível</v>
      </c>
    </row>
    <row r="11" spans="2:20">
      <c r="B11" s="146">
        <v>9</v>
      </c>
      <c r="C11" s="147" t="s">
        <v>105</v>
      </c>
      <c r="D11" s="269" t="str">
        <f t="shared" ca="1" si="1"/>
        <v>OSBR</v>
      </c>
      <c r="E11" s="269" t="str">
        <f t="shared" ca="1" si="1"/>
        <v xml:space="preserve">Execução de Título Extrajudicial
</v>
      </c>
      <c r="F11" s="269" t="str">
        <f t="shared" ca="1" si="1"/>
        <v>Extraconcursal</v>
      </c>
      <c r="G11" s="269" t="str">
        <f t="shared" ca="1" si="1"/>
        <v xml:space="preserve">0215694-27.2017.8.19.0001
</v>
      </c>
      <c r="H11" s="269" t="str">
        <f t="shared" ca="1" si="1"/>
        <v xml:space="preserve">Houthoff Buruma
</v>
      </c>
      <c r="I11" s="269" t="str">
        <f t="shared" ca="1" si="1"/>
        <v>OSX Brasil S.A. - em recuperação judicial</v>
      </c>
      <c r="J11" s="149">
        <f t="shared" ca="1" si="1"/>
        <v>7476895.6600632444</v>
      </c>
      <c r="K11" s="269">
        <f t="shared" ca="1" si="1"/>
        <v>5863539.1200000001</v>
      </c>
      <c r="L11" s="269">
        <f t="shared" ca="1" si="1"/>
        <v>0</v>
      </c>
      <c r="M11" s="269" t="str">
        <f t="shared" ca="1" si="1"/>
        <v>Dr. Bruno Poppa - Tepedino Advogados</v>
      </c>
      <c r="N11" s="270" t="str">
        <f t="shared" ca="1" si="1"/>
        <v>Possível</v>
      </c>
    </row>
    <row r="12" spans="2:20">
      <c r="B12" s="146">
        <v>10</v>
      </c>
      <c r="C12" s="147" t="s">
        <v>105</v>
      </c>
      <c r="D12" s="269" t="str">
        <f t="shared" ca="1" si="1"/>
        <v>OSBR</v>
      </c>
      <c r="E12" s="269" t="str">
        <f t="shared" ca="1" si="1"/>
        <v>Embargos à Execução</v>
      </c>
      <c r="F12" s="269" t="str">
        <f t="shared" ca="1" si="1"/>
        <v>Extraconcursal</v>
      </c>
      <c r="G12" s="269" t="str">
        <f t="shared" ca="1" si="1"/>
        <v>0225964-76.2018.8.19.0001</v>
      </c>
      <c r="H12" s="269" t="str">
        <f t="shared" ca="1" si="1"/>
        <v>OSX Brasil S.A. - Em Recuperação Judicial</v>
      </c>
      <c r="I12" s="269" t="str">
        <f t="shared" ca="1" si="1"/>
        <v>Houthoff Buruma</v>
      </c>
      <c r="J12" s="149">
        <f t="shared" ca="1" si="1"/>
        <v>0</v>
      </c>
      <c r="K12" s="269">
        <f t="shared" ca="1" si="1"/>
        <v>0</v>
      </c>
      <c r="L12" s="269">
        <f t="shared" ca="1" si="1"/>
        <v>0</v>
      </c>
      <c r="M12" s="269" t="str">
        <f t="shared" ca="1" si="1"/>
        <v>Dr. Bruno Poppa - Tepedino Advogados</v>
      </c>
      <c r="N12" s="270" t="str">
        <f t="shared" ca="1" si="1"/>
        <v>Possível</v>
      </c>
    </row>
    <row r="13" spans="2:20">
      <c r="B13" s="146">
        <v>11</v>
      </c>
      <c r="C13" s="147" t="s">
        <v>106</v>
      </c>
      <c r="D13" s="269" t="str">
        <f t="shared" ca="1" si="1"/>
        <v>OSBR</v>
      </c>
      <c r="E13" s="269" t="str">
        <f t="shared" ca="1" si="1"/>
        <v>Ação de Obrigação de Fazer</v>
      </c>
      <c r="F13" s="269" t="str">
        <f t="shared" ca="1" si="1"/>
        <v>Extraconcursal</v>
      </c>
      <c r="G13" s="269" t="str">
        <f t="shared" ca="1" si="1"/>
        <v xml:space="preserve">0330457-80.2013.8.19.0001 (RESP nº 1773401/RJ)
</v>
      </c>
      <c r="H13" s="269" t="str">
        <f t="shared" ca="1" si="1"/>
        <v xml:space="preserve">Fairfax Brasil Seguros Corporativos S.A.
</v>
      </c>
      <c r="I13" s="269" t="str">
        <f t="shared" ca="1" si="1"/>
        <v>OSX Brasil S.A. - em recuperação judicial e OSX Construção Naval S.A. - em recuperação judicial</v>
      </c>
      <c r="J13" s="149">
        <f t="shared" ca="1" si="1"/>
        <v>18966088.129319016</v>
      </c>
      <c r="K13" s="269">
        <f t="shared" ca="1" si="1"/>
        <v>13941609.880000001</v>
      </c>
      <c r="L13" s="269" t="str">
        <f t="shared" ca="1" si="1"/>
        <v>OSX - 10% do valor da causa</v>
      </c>
      <c r="M13" s="269" t="str">
        <f t="shared" ca="1" si="1"/>
        <v>Dr. Dinir Salvador Rios da Rocha (dinir@draadv.com.br)</v>
      </c>
      <c r="N13" s="270" t="str">
        <f t="shared" ca="1" si="1"/>
        <v>Provável</v>
      </c>
    </row>
    <row r="14" spans="2:20">
      <c r="B14" s="146">
        <v>12</v>
      </c>
      <c r="C14" s="147" t="s">
        <v>106</v>
      </c>
      <c r="D14" s="269" t="str">
        <f t="shared" ca="1" si="1"/>
        <v>OSBR</v>
      </c>
      <c r="E14" s="269" t="str">
        <f t="shared" ca="1" si="1"/>
        <v>Ação Monitória</v>
      </c>
      <c r="F14" s="269" t="str">
        <f t="shared" ca="1" si="1"/>
        <v>Extraconcursal</v>
      </c>
      <c r="G14" s="269" t="str">
        <f t="shared" ca="1" si="1"/>
        <v xml:space="preserve">0358400-72.2013.8.19.0001
</v>
      </c>
      <c r="H14" s="269" t="str">
        <f t="shared" ca="1" si="1"/>
        <v xml:space="preserve">Teatro Empresarial Motivador e Soluções Ltda.
</v>
      </c>
      <c r="I14" s="269" t="str">
        <f t="shared" ca="1" si="1"/>
        <v>OSX Brasil S.A. - em recuperação judicial e OSX Construção Naval S.A. - em recuperação judicial</v>
      </c>
      <c r="J14" s="149">
        <f t="shared" ca="1" si="1"/>
        <v>6750.3394381181151</v>
      </c>
      <c r="K14" s="269" t="str">
        <f t="shared" ca="1" si="1"/>
        <v>R$ 5.293,76 (conforme planilha apresentada pelos exequentes em 06.12.21)</v>
      </c>
      <c r="L14" s="269" t="str">
        <f t="shared" ca="1" si="1"/>
        <v>OSX -  10% do valor da causa</v>
      </c>
      <c r="M14" s="269" t="str">
        <f t="shared" ca="1" si="1"/>
        <v>Dra. Fátima Rafaela Perrone Ferreira</v>
      </c>
      <c r="N14" s="270" t="str">
        <f t="shared" ca="1" si="1"/>
        <v>Provável</v>
      </c>
    </row>
    <row r="15" spans="2:20">
      <c r="B15" s="146">
        <v>13</v>
      </c>
      <c r="C15" s="147" t="s">
        <v>107</v>
      </c>
      <c r="D15" s="269" t="str">
        <f t="shared" ca="1" si="1"/>
        <v>OSCN</v>
      </c>
      <c r="E15" s="269" t="str">
        <f t="shared" ca="1" si="1"/>
        <v xml:space="preserve">Execução de Título Extrajudicial
</v>
      </c>
      <c r="F15" s="269" t="str">
        <f t="shared" ca="1" si="1"/>
        <v>Extraconcursal</v>
      </c>
      <c r="G15" s="269" t="str">
        <f t="shared" ca="1" si="1"/>
        <v>0000205-74.2014.8.19.0053
(Embargos à Execução nº 0001849-08.2021.8.19.0053)</v>
      </c>
      <c r="H15" s="269" t="str">
        <f t="shared" ca="1" si="1"/>
        <v xml:space="preserve">Brasilsat Harald S.A.
</v>
      </c>
      <c r="I15" s="269" t="str">
        <f t="shared" ca="1" si="1"/>
        <v>OSX Construção Naval S.A. - em recuperação judicial</v>
      </c>
      <c r="J15" s="149">
        <f t="shared" ca="1" si="1"/>
        <v>358995.1797972481</v>
      </c>
      <c r="K15" s="269" t="str">
        <f t="shared" ca="1" si="1"/>
        <v>R$ 281.531,47 (valor atualizado da causa)</v>
      </c>
      <c r="L15" s="269">
        <f t="shared" ca="1" si="1"/>
        <v>0</v>
      </c>
      <c r="M15" s="269" t="str">
        <f t="shared" ca="1" si="1"/>
        <v>Dr. Irineu Palma Pereira</v>
      </c>
      <c r="N15" s="270" t="str">
        <f t="shared" ca="1" si="1"/>
        <v>Possível</v>
      </c>
    </row>
    <row r="16" spans="2:20">
      <c r="B16" s="146">
        <v>14</v>
      </c>
      <c r="C16" s="147" t="s">
        <v>107</v>
      </c>
      <c r="D16" s="269" t="str">
        <f t="shared" ca="1" si="1"/>
        <v>OSCN</v>
      </c>
      <c r="E16" s="269" t="str">
        <f t="shared" ca="1" si="1"/>
        <v xml:space="preserve">Ação Civil Pública
</v>
      </c>
      <c r="F16" s="269" t="str">
        <f t="shared" ca="1" si="1"/>
        <v>Extraconcursal</v>
      </c>
      <c r="G16" s="269" t="str">
        <f t="shared" ca="1" si="1"/>
        <v>0000133-13.2013.4.02.5103 
(AREsp nº 2244297)</v>
      </c>
      <c r="H16" s="269" t="str">
        <f t="shared" ca="1" si="1"/>
        <v>Ministério Público Federal</v>
      </c>
      <c r="I16" s="269" t="str">
        <f t="shared" ca="1" si="1"/>
        <v>OSX Construção Naval S.A. - em recuperação judicial e OUTRAS</v>
      </c>
      <c r="J16" s="149">
        <f t="shared" ca="1" si="1"/>
        <v>218034.35771118302</v>
      </c>
      <c r="K16" s="269" t="str">
        <f t="shared" ca="1" si="1"/>
        <v>R$ 172.688,65 (valor da causa atualizado)</v>
      </c>
      <c r="L16" s="269">
        <f t="shared" ca="1" si="1"/>
        <v>0</v>
      </c>
      <c r="M16" s="269" t="str">
        <f t="shared" ca="1" si="1"/>
        <v>Ministério Público Federal.</v>
      </c>
      <c r="N16" s="270" t="str">
        <f t="shared" ca="1" si="1"/>
        <v>Possível</v>
      </c>
    </row>
    <row r="17" spans="2:14">
      <c r="B17" s="146">
        <v>15</v>
      </c>
      <c r="C17" s="147" t="s">
        <v>107</v>
      </c>
      <c r="D17" s="269" t="str">
        <f t="shared" ca="1" si="1"/>
        <v>OSCN</v>
      </c>
      <c r="E17" s="269" t="str">
        <f t="shared" ca="1" si="1"/>
        <v>Ação Monitória</v>
      </c>
      <c r="F17" s="269" t="str">
        <f t="shared" ca="1" si="1"/>
        <v>Extraconcursal</v>
      </c>
      <c r="G17" s="269" t="str">
        <f t="shared" ca="1" si="1"/>
        <v xml:space="preserve">0237992-18.2014.8.19.0001 
</v>
      </c>
      <c r="H17" s="269" t="str">
        <f t="shared" ca="1" si="1"/>
        <v>Emprefour Indústria e Comércio Ltda.</v>
      </c>
      <c r="I17" s="269" t="str">
        <f t="shared" ca="1" si="1"/>
        <v>OSX Construção Naval S.A. - em recuperação judicial</v>
      </c>
      <c r="J17" s="149">
        <f t="shared" ca="1" si="1"/>
        <v>194217.74291828941</v>
      </c>
      <c r="K17" s="269" t="str">
        <f t="shared" ca="1" si="1"/>
        <v>R$126.924,71, referentes aos títulos executivos e R$25.384,94,  referentes aos honorários sucumbenciais</v>
      </c>
      <c r="L17" s="269" t="str">
        <f t="shared" ca="1" si="1"/>
        <v>OSX - R$ 25.384,94</v>
      </c>
      <c r="M17" s="269" t="str">
        <f t="shared" ca="1" si="1"/>
        <v>Dr. Alcimar Pessoa Won-Held Júnior (whcs@whcs.adv.br)</v>
      </c>
      <c r="N17" s="270" t="str">
        <f t="shared" ca="1" si="1"/>
        <v>Possível</v>
      </c>
    </row>
    <row r="18" spans="2:14">
      <c r="B18" s="146">
        <v>16</v>
      </c>
      <c r="C18" s="147" t="s">
        <v>107</v>
      </c>
      <c r="D18" s="269" t="str">
        <f t="shared" ca="1" si="1"/>
        <v>OSCN</v>
      </c>
      <c r="E18" s="269" t="str">
        <f t="shared" ca="1" si="1"/>
        <v>Ação de Cobrança</v>
      </c>
      <c r="F18" s="269" t="str">
        <f t="shared" ca="1" si="1"/>
        <v>Extraconcursal</v>
      </c>
      <c r="G18" s="269" t="str">
        <f t="shared" ca="1" si="1"/>
        <v xml:space="preserve">0344154-71.2013.8.19.0001 (AREsp nº 1305708 / RJ)
</v>
      </c>
      <c r="H18" s="269" t="str">
        <f t="shared" ca="1" si="1"/>
        <v>Simpress Comércio Locação e Serviços S.A.</v>
      </c>
      <c r="I18" s="269" t="str">
        <f t="shared" ca="1" si="1"/>
        <v>OSX Construção Naval S.A. - em recuperação judicial</v>
      </c>
      <c r="J18" s="149">
        <f t="shared" ca="1" si="1"/>
        <v>0</v>
      </c>
      <c r="K18" s="269" t="str">
        <f t="shared" ca="1" si="1"/>
        <v>A OSX já efetuou o pagamento de R$2.896,97, antes de apresentar impugnação ao cumprimento de sentença.</v>
      </c>
      <c r="L18" s="269" t="str">
        <f t="shared" ca="1" si="1"/>
        <v>OSX - R$2.000,00 + 15%</v>
      </c>
      <c r="M18" s="269" t="str">
        <f t="shared" ca="1" si="1"/>
        <v>Dr. Thiago Henrique Simões Copati</v>
      </c>
      <c r="N18" s="270" t="str">
        <f t="shared" ca="1" si="1"/>
        <v>Possível</v>
      </c>
    </row>
    <row r="19" spans="2:14">
      <c r="B19" s="146">
        <v>17</v>
      </c>
      <c r="C19" s="147" t="s">
        <v>107</v>
      </c>
      <c r="D19" s="269" t="str">
        <f t="shared" ca="1" si="1"/>
        <v>OSCN</v>
      </c>
      <c r="E19" s="269" t="str">
        <f t="shared" ca="1" si="1"/>
        <v xml:space="preserve">Cumprimento de Sentença Arbitral
</v>
      </c>
      <c r="F19" s="269" t="str">
        <f t="shared" ca="1" si="1"/>
        <v>Extraconcursal</v>
      </c>
      <c r="G19" s="269" t="str">
        <f t="shared" ca="1" si="1"/>
        <v xml:space="preserve">0053663-26.2018.8.19.0001
</v>
      </c>
      <c r="H19" s="269" t="str">
        <f t="shared" ca="1" si="1"/>
        <v>AGF Engenharia LTDA.</v>
      </c>
      <c r="I19" s="269" t="str">
        <f t="shared" ca="1" si="1"/>
        <v>OSX Construção Naval S.A. - Em Recuperação Judicial</v>
      </c>
      <c r="J19" s="149">
        <f t="shared" ca="1" si="1"/>
        <v>2570976.1157700485</v>
      </c>
      <c r="K19" s="269" t="str">
        <f t="shared" ca="1" si="1"/>
        <v>Necessária liquidação de sentença</v>
      </c>
      <c r="L19" s="269">
        <f t="shared" ca="1" si="1"/>
        <v>0</v>
      </c>
      <c r="M19" s="269" t="str">
        <f t="shared" ca="1" si="1"/>
        <v>Dr. Virgilio Mathias (virgilio@nfvacd.adv.br)</v>
      </c>
      <c r="N19" s="270" t="str">
        <f t="shared" ca="1" si="1"/>
        <v>Possível</v>
      </c>
    </row>
    <row r="20" spans="2:14">
      <c r="B20" s="146">
        <v>18</v>
      </c>
      <c r="C20" s="147" t="s">
        <v>107</v>
      </c>
      <c r="D20" s="269" t="str">
        <f t="shared" ca="1" si="1"/>
        <v>OSCN</v>
      </c>
      <c r="E20" s="269" t="str">
        <f t="shared" ca="1" si="1"/>
        <v>Cumprimento de Sentença</v>
      </c>
      <c r="F20" s="269" t="str">
        <f t="shared" ca="1" si="1"/>
        <v>Extraconcursal</v>
      </c>
      <c r="G20" s="269" t="str">
        <f t="shared" ca="1" si="1"/>
        <v>0302132-91.2018.8.24.0030</v>
      </c>
      <c r="H20" s="269" t="str">
        <f t="shared" ca="1" si="1"/>
        <v>OSX Construção Naval S.A. - em recuperação judicial</v>
      </c>
      <c r="I20" s="269" t="str">
        <f t="shared" ca="1" si="1"/>
        <v>Projeto Baleia Franca Brasil - PBF/BRASIL</v>
      </c>
      <c r="J20" s="149">
        <f t="shared" ca="1" si="1"/>
        <v>99794.868387128663</v>
      </c>
      <c r="K20" s="269" t="str">
        <f t="shared" ca="1" si="1"/>
        <v>N/A</v>
      </c>
      <c r="L20" s="269" t="str">
        <f t="shared" ca="1" si="1"/>
        <v>Sem condenação</v>
      </c>
      <c r="M20" s="269">
        <f t="shared" ca="1" si="1"/>
        <v>0</v>
      </c>
      <c r="N20" s="270" t="str">
        <f t="shared" ca="1" si="1"/>
        <v>Possível</v>
      </c>
    </row>
    <row r="21" spans="2:14">
      <c r="B21" s="146">
        <v>19</v>
      </c>
      <c r="C21" s="147" t="s">
        <v>107</v>
      </c>
      <c r="D21" s="269" t="str">
        <f t="shared" ca="1" si="1"/>
        <v>OSCN</v>
      </c>
      <c r="E21" s="269" t="str">
        <f t="shared" ca="1" si="1"/>
        <v>Ação Possessória</v>
      </c>
      <c r="F21" s="269" t="str">
        <f t="shared" ca="1" si="1"/>
        <v>Extraconcursal</v>
      </c>
      <c r="G21" s="269" t="str">
        <f t="shared" ca="1" si="1"/>
        <v xml:space="preserve">0195030-09.2016.8.19.0001 
</v>
      </c>
      <c r="H21" s="269" t="str">
        <f t="shared" ref="E21:N34" ca="1" si="2">INDEX(INDIRECT($C21&amp;"!$1:$1048576"),MATCH($B21,INDIRECT($C21&amp;"!$A:$A"),),MATCH(H$2,INDIRECT($C21&amp;"!$1:$1"),))</f>
        <v xml:space="preserve">SPE Central de Utilidades Rio S.A. 
</v>
      </c>
      <c r="I21" s="269" t="str">
        <f t="shared" ca="1" si="2"/>
        <v>OSX Construção Naval S.A. - em recuperação judicial</v>
      </c>
      <c r="J21" s="149">
        <f t="shared" ca="1" si="2"/>
        <v>0</v>
      </c>
      <c r="K21" s="269" t="str">
        <f t="shared" ca="1" si="2"/>
        <v>R$ 136.278,85 (valor atualizado da causa)</v>
      </c>
      <c r="L21" s="269" t="str">
        <f t="shared" ca="1" si="2"/>
        <v>SPE - 10% do valor da causa</v>
      </c>
      <c r="M21" s="269" t="str">
        <f t="shared" ca="1" si="2"/>
        <v>Dra. Helena Mechlin Wajsfeld Cicaroni</v>
      </c>
      <c r="N21" s="270" t="str">
        <f t="shared" ca="1" si="2"/>
        <v>Possível</v>
      </c>
    </row>
    <row r="22" spans="2:14">
      <c r="B22" s="146">
        <v>20</v>
      </c>
      <c r="C22" s="147" t="s">
        <v>107</v>
      </c>
      <c r="D22" s="269" t="str">
        <f t="shared" ca="1" si="1"/>
        <v>OSCN</v>
      </c>
      <c r="E22" s="269" t="str">
        <f t="shared" ca="1" si="2"/>
        <v>Tutela Cautelar em Caráter Antecedente</v>
      </c>
      <c r="F22" s="269" t="str">
        <f t="shared" ca="1" si="2"/>
        <v>Extraconcursal</v>
      </c>
      <c r="G22" s="269" t="str">
        <f t="shared" ca="1" si="2"/>
        <v>0095461-25.2022.8.19.0001</v>
      </c>
      <c r="H22" s="269" t="str">
        <f t="shared" ca="1" si="2"/>
        <v>Consórcio Dome Serviços Integrados</v>
      </c>
      <c r="I22" s="269" t="str">
        <f t="shared" ca="1" si="2"/>
        <v>OSX Construção Naval S.A. - em recuperação judicial</v>
      </c>
      <c r="J22" s="149">
        <f t="shared" ca="1" si="2"/>
        <v>0</v>
      </c>
      <c r="K22" s="269">
        <f t="shared" ca="1" si="2"/>
        <v>369195.88</v>
      </c>
      <c r="L22" s="269">
        <f t="shared" ca="1" si="2"/>
        <v>0</v>
      </c>
      <c r="M22" s="269">
        <f t="shared" ca="1" si="2"/>
        <v>0</v>
      </c>
      <c r="N22" s="270" t="str">
        <f t="shared" ca="1" si="2"/>
        <v>Possível</v>
      </c>
    </row>
    <row r="23" spans="2:14">
      <c r="B23" s="146">
        <v>21</v>
      </c>
      <c r="C23" s="147" t="s">
        <v>107</v>
      </c>
      <c r="D23" s="269" t="str">
        <f t="shared" ca="1" si="1"/>
        <v>OSCN</v>
      </c>
      <c r="E23" s="269" t="str">
        <f t="shared" ca="1" si="2"/>
        <v>Ação Indenizatória</v>
      </c>
      <c r="F23" s="269" t="str">
        <f t="shared" ca="1" si="2"/>
        <v>Extraconcursal</v>
      </c>
      <c r="G23" s="269" t="str">
        <f t="shared" ca="1" si="2"/>
        <v>0802674-36.2021.8.19.0014</v>
      </c>
      <c r="H23" s="269" t="str">
        <f t="shared" ca="1" si="2"/>
        <v>PAPA FOGO COMÉRCIO DE EXTINTORES LTDA</v>
      </c>
      <c r="I23" s="269" t="str">
        <f t="shared" ca="1" si="2"/>
        <v>OSX Consttrução Naval S.A. - em recuperação judicial</v>
      </c>
      <c r="J23" s="149">
        <f t="shared" ca="1" si="2"/>
        <v>45877.011187091608</v>
      </c>
      <c r="K23" s="269">
        <f t="shared" ca="1" si="2"/>
        <v>36337.5</v>
      </c>
      <c r="L23" s="269">
        <f t="shared" ca="1" si="2"/>
        <v>0</v>
      </c>
      <c r="M23" s="269" t="str">
        <f t="shared" ca="1" si="2"/>
        <v>Dra. Larissa Sales Burla de Souza (burladiaserangel@outlook.com)</v>
      </c>
      <c r="N23" s="270" t="str">
        <f t="shared" ca="1" si="2"/>
        <v>Possível</v>
      </c>
    </row>
    <row r="24" spans="2:14">
      <c r="B24" s="146">
        <v>22</v>
      </c>
      <c r="C24" s="147" t="s">
        <v>108</v>
      </c>
      <c r="D24" s="269" t="str">
        <f t="shared" ca="1" si="1"/>
        <v>OSCN</v>
      </c>
      <c r="E24" s="269" t="str">
        <f t="shared" ca="1" si="2"/>
        <v xml:space="preserve">Execução de Título Extrajudicial
</v>
      </c>
      <c r="F24" s="269" t="str">
        <f t="shared" ca="1" si="2"/>
        <v>Concursal e Extraconcursal (Honorários Advocatícios)</v>
      </c>
      <c r="G24" s="269" t="str">
        <f t="shared" ca="1" si="2"/>
        <v xml:space="preserve">0373475-54.2013.8.19.0001
</v>
      </c>
      <c r="H24" s="269" t="str">
        <f t="shared" ca="1" si="2"/>
        <v xml:space="preserve">Ale Holdings Netherlands BV
</v>
      </c>
      <c r="I24" s="269" t="str">
        <f t="shared" ca="1" si="2"/>
        <v>OSX Construção Naval S.A. - em recuperação judicial</v>
      </c>
      <c r="J24" s="149">
        <f t="shared" ca="1" si="2"/>
        <v>181139.28053914211</v>
      </c>
      <c r="K24" s="269" t="str">
        <f t="shared" ca="1" si="2"/>
        <v>R$64.654,73 (conforme valor estipulado em sentença)</v>
      </c>
      <c r="L24" s="269" t="str">
        <f t="shared" ca="1" si="2"/>
        <v>R$64.654,73 (conforme valor estipulado em sentença)</v>
      </c>
      <c r="M24" s="269" t="str">
        <f t="shared" ca="1" si="2"/>
        <v>Monalisa de O. Morais Medeiros (mmorais@tozzinifreire.com.br)</v>
      </c>
      <c r="N24" s="270" t="str">
        <f t="shared" ca="1" si="2"/>
        <v>Provável</v>
      </c>
    </row>
    <row r="25" spans="2:14">
      <c r="B25" s="146">
        <v>23</v>
      </c>
      <c r="C25" s="147" t="s">
        <v>108</v>
      </c>
      <c r="D25" s="269" t="str">
        <f t="shared" ca="1" si="1"/>
        <v>OSCN</v>
      </c>
      <c r="E25" s="269" t="str">
        <f t="shared" ca="1" si="2"/>
        <v>Ação de Execução de Título Extrajudicial</v>
      </c>
      <c r="F25" s="269" t="str">
        <f t="shared" ca="1" si="2"/>
        <v>Concursal e Extraconcursal (Honorários Advocatícios)</v>
      </c>
      <c r="G25" s="269" t="str">
        <f t="shared" ca="1" si="2"/>
        <v xml:space="preserve">0345266-75.2013.8.19.0001 (RESP nº 1768320/RJ)
</v>
      </c>
      <c r="H25" s="269" t="str">
        <f t="shared" ca="1" si="2"/>
        <v>Locar Guindastes e Transportes Intermodais S.A.</v>
      </c>
      <c r="I25" s="269" t="str">
        <f t="shared" ca="1" si="2"/>
        <v>OSX Construção Naval S.A. - em recuperação judicial</v>
      </c>
      <c r="J25" s="149">
        <f t="shared" ca="1" si="2"/>
        <v>334244.76825892588</v>
      </c>
      <c r="K25" s="269" t="str">
        <f t="shared" ca="1" si="2"/>
        <v>R$ 261.854,47 (15% de honorários advocatícios)</v>
      </c>
      <c r="L25" s="269" t="str">
        <f t="shared" ca="1" si="2"/>
        <v>OSX - 15% do valor atualizado da causa</v>
      </c>
      <c r="M25" s="269" t="str">
        <f t="shared" ca="1" si="2"/>
        <v>Dra. Daniela Nailo Sigliano (daniela@siglianoadvogados.com.br)</v>
      </c>
      <c r="N25" s="270" t="str">
        <f t="shared" ca="1" si="2"/>
        <v>Provável</v>
      </c>
    </row>
    <row r="26" spans="2:14">
      <c r="B26" s="146">
        <v>24</v>
      </c>
      <c r="C26" s="147" t="s">
        <v>108</v>
      </c>
      <c r="D26" s="269" t="str">
        <f t="shared" ca="1" si="1"/>
        <v>OSCN</v>
      </c>
      <c r="E26" s="269" t="str">
        <f t="shared" ca="1" si="2"/>
        <v>Ação de Cobrança</v>
      </c>
      <c r="F26" s="269" t="str">
        <f t="shared" ca="1" si="2"/>
        <v>Extraconcursal</v>
      </c>
      <c r="G26" s="269" t="str">
        <f t="shared" ca="1" si="2"/>
        <v xml:space="preserve">3398412-73.2013.8.13.0024 (AREsp nº 1407473/MG)
</v>
      </c>
      <c r="H26" s="269" t="str">
        <f t="shared" ca="1" si="2"/>
        <v>Serviço Social do Comércio de Belo Horizonte (SESC BH)</v>
      </c>
      <c r="I26" s="269" t="str">
        <f t="shared" ca="1" si="2"/>
        <v>OSX Construção Naval S.A. - em recuperação judicial</v>
      </c>
      <c r="J26" s="149">
        <f t="shared" ca="1" si="2"/>
        <v>259850.23064323663</v>
      </c>
      <c r="K26" s="269">
        <f t="shared" ca="1" si="2"/>
        <v>203780.03</v>
      </c>
      <c r="L26" s="269" t="str">
        <f t="shared" ca="1" si="2"/>
        <v>OSX - 10% sobre o valor atualizado da causa</v>
      </c>
      <c r="M26" s="269">
        <f t="shared" ca="1" si="2"/>
        <v>0</v>
      </c>
      <c r="N26" s="270" t="str">
        <f t="shared" ca="1" si="2"/>
        <v>Provável</v>
      </c>
    </row>
    <row r="27" spans="2:14">
      <c r="B27" s="146">
        <v>25</v>
      </c>
      <c r="C27" s="147" t="s">
        <v>108</v>
      </c>
      <c r="D27" s="269" t="str">
        <f t="shared" ca="1" si="1"/>
        <v>OSCN</v>
      </c>
      <c r="E27" s="269" t="str">
        <f t="shared" ca="1" si="2"/>
        <v xml:space="preserve">Cautelar de Produção Antecipada de Provas
</v>
      </c>
      <c r="F27" s="269" t="str">
        <f t="shared" ca="1" si="2"/>
        <v>Concursal e Extraconcursal (Honorários Advocatícios)</v>
      </c>
      <c r="G27" s="269" t="str">
        <f t="shared" ca="1" si="2"/>
        <v xml:space="preserve">0005590-23.2013.8.24.0045
</v>
      </c>
      <c r="H27" s="269" t="str">
        <f t="shared" ca="1" si="2"/>
        <v>Weg Equipamentos Elétricos S.A.</v>
      </c>
      <c r="I27" s="269" t="str">
        <f t="shared" ca="1" si="2"/>
        <v>OSX Construção Naval S.A. - em recuperação judicial</v>
      </c>
      <c r="J27" s="149">
        <f t="shared" ca="1" si="2"/>
        <v>50034.265630774287</v>
      </c>
      <c r="K27" s="269" t="str">
        <f t="shared" ca="1" si="2"/>
        <v>R$ 1.334.122,66 (valor homologado em sentença)</v>
      </c>
      <c r="L27" s="269" t="str">
        <f t="shared" ca="1" si="2"/>
        <v>OSX - R$40.000,00</v>
      </c>
      <c r="M27" s="269" t="str">
        <f t="shared" ca="1" si="2"/>
        <v>Dr. João Joaquim Martinelli</v>
      </c>
      <c r="N27" s="270" t="str">
        <f t="shared" ca="1" si="2"/>
        <v>Provável</v>
      </c>
    </row>
    <row r="28" spans="2:14">
      <c r="B28" s="146">
        <v>26</v>
      </c>
      <c r="C28" s="147" t="s">
        <v>108</v>
      </c>
      <c r="D28" s="269" t="str">
        <f t="shared" ca="1" si="1"/>
        <v>OSCN</v>
      </c>
      <c r="E28" s="269" t="str">
        <f t="shared" ca="1" si="2"/>
        <v>Ação de Cobrança</v>
      </c>
      <c r="F28" s="269" t="str">
        <f t="shared" ca="1" si="2"/>
        <v>Extraconcursal</v>
      </c>
      <c r="G28" s="269" t="str">
        <f t="shared" ca="1" si="2"/>
        <v>0227625-27.2017.8.19.0001</v>
      </c>
      <c r="H28" s="269" t="str">
        <f t="shared" ca="1" si="2"/>
        <v xml:space="preserve">DH Perfuração de Poços Ltda.
</v>
      </c>
      <c r="I28" s="269" t="str">
        <f t="shared" ca="1" si="2"/>
        <v>OSX Construção Naval S.A. - em recuperação judicial</v>
      </c>
      <c r="J28" s="149">
        <f t="shared" ca="1" si="2"/>
        <v>0</v>
      </c>
      <c r="K28" s="269">
        <f t="shared" ca="1" si="2"/>
        <v>0</v>
      </c>
      <c r="L28" s="269">
        <f t="shared" ca="1" si="2"/>
        <v>0</v>
      </c>
      <c r="M28" s="269" t="str">
        <f t="shared" ca="1" si="2"/>
        <v>Dr. Daniel de Palma Petinati (daniel@petinati.adv.br)</v>
      </c>
      <c r="N28" s="270" t="str">
        <f t="shared" ca="1" si="2"/>
        <v>Provável</v>
      </c>
    </row>
    <row r="29" spans="2:14">
      <c r="B29" s="146">
        <v>27</v>
      </c>
      <c r="C29" s="147" t="s">
        <v>108</v>
      </c>
      <c r="D29" s="269" t="str">
        <f t="shared" ca="1" si="1"/>
        <v>OSCN</v>
      </c>
      <c r="E29" s="269" t="str">
        <f t="shared" ca="1" si="2"/>
        <v>Cumprimento Provisórrio de Sentença</v>
      </c>
      <c r="F29" s="269" t="str">
        <f t="shared" ca="1" si="2"/>
        <v>Extraconcursal</v>
      </c>
      <c r="G29" s="269" t="str">
        <f t="shared" ca="1" si="2"/>
        <v>0023964-48.2022.8.19.0001</v>
      </c>
      <c r="H29" s="269" t="str">
        <f t="shared" ca="1" si="2"/>
        <v xml:space="preserve">DH Perfuração de Poços Ltda.
</v>
      </c>
      <c r="I29" s="269" t="str">
        <f t="shared" ca="1" si="2"/>
        <v>OSX Construção Naval S.A. - em recuperação judicial</v>
      </c>
      <c r="J29" s="149">
        <f t="shared" ca="1" si="2"/>
        <v>813170.55035963561</v>
      </c>
      <c r="K29" s="269">
        <f t="shared" ca="1" si="2"/>
        <v>624817.77</v>
      </c>
      <c r="L29" s="269" t="str">
        <f t="shared" ca="1" si="2"/>
        <v>OSX - 12% do valor da condenação</v>
      </c>
      <c r="M29" s="269" t="str">
        <f t="shared" ca="1" si="2"/>
        <v>Dr. Daniel de Palma Petinati (daniel@petinati.adv.br)</v>
      </c>
      <c r="N29" s="270" t="str">
        <f t="shared" ca="1" si="2"/>
        <v>Provável</v>
      </c>
    </row>
    <row r="30" spans="2:14">
      <c r="B30" s="146">
        <v>28</v>
      </c>
      <c r="C30" s="147" t="s">
        <v>108</v>
      </c>
      <c r="D30" s="269" t="str">
        <f t="shared" ca="1" si="1"/>
        <v>OSCN</v>
      </c>
      <c r="E30" s="269" t="str">
        <f t="shared" ca="1" si="2"/>
        <v xml:space="preserve">Ação Anulatória de Sentença Parcial Arbitral
</v>
      </c>
      <c r="F30" s="269" t="str">
        <f t="shared" ca="1" si="2"/>
        <v>Extraconcursal</v>
      </c>
      <c r="G30" s="269" t="str">
        <f t="shared" ca="1" si="2"/>
        <v xml:space="preserve">0181164-31.2016.8.19.0001
</v>
      </c>
      <c r="H30" s="269" t="str">
        <f t="shared" ca="1" si="2"/>
        <v>OSX Construção Naval S.A. - em recuperação judicial</v>
      </c>
      <c r="I30" s="269" t="str">
        <f t="shared" ca="1" si="2"/>
        <v xml:space="preserve">AGF Engenharia EIRELI
</v>
      </c>
      <c r="J30" s="149">
        <f t="shared" ca="1" si="2"/>
        <v>0</v>
      </c>
      <c r="K30" s="269" t="str">
        <f t="shared" ca="1" si="2"/>
        <v>R$ 40.883,66 (15% do valor atualizado da causa)</v>
      </c>
      <c r="L30" s="269" t="str">
        <f t="shared" ca="1" si="2"/>
        <v>OSX - 15% do valor atualizado da causa</v>
      </c>
      <c r="M30" s="269" t="str">
        <f t="shared" ca="1" si="2"/>
        <v>Dr. Virgilio Mathias (virgilio@nfvacd.adv.br)</v>
      </c>
      <c r="N30" s="270" t="str">
        <f t="shared" ca="1" si="2"/>
        <v>Provável</v>
      </c>
    </row>
    <row r="31" spans="2:14">
      <c r="B31" s="146">
        <v>29</v>
      </c>
      <c r="C31" s="147" t="s">
        <v>108</v>
      </c>
      <c r="D31" s="269" t="str">
        <f t="shared" ca="1" si="1"/>
        <v>OSCN</v>
      </c>
      <c r="E31" s="269" t="str">
        <f t="shared" ca="1" si="2"/>
        <v>Ação Indenizatória</v>
      </c>
      <c r="F31" s="269" t="str">
        <f t="shared" ca="1" si="2"/>
        <v>Extraconcursal</v>
      </c>
      <c r="G31" s="269" t="str">
        <f t="shared" ca="1" si="2"/>
        <v>0249693-97.2019.8.19.0001</v>
      </c>
      <c r="H31" s="269" t="str">
        <f t="shared" ca="1" si="2"/>
        <v>Triunfo Logística Ltda.</v>
      </c>
      <c r="I31" s="269" t="str">
        <f t="shared" ca="1" si="2"/>
        <v>OSX Construção Naval S.A. - em recuperação judicial</v>
      </c>
      <c r="J31" s="149" t="str">
        <f t="shared" ca="1" si="2"/>
        <v>Depende de liquidação.</v>
      </c>
      <c r="K31" s="269" t="str">
        <f t="shared" ca="1" si="2"/>
        <v>Ainda não foi fixado</v>
      </c>
      <c r="L31" s="269">
        <f t="shared" ca="1" si="2"/>
        <v>0</v>
      </c>
      <c r="M31" s="269" t="str">
        <f t="shared" ca="1" si="2"/>
        <v>Dr. Luciano Bandeira Arantes - Fischer Advogados</v>
      </c>
      <c r="N31" s="270" t="str">
        <f t="shared" ca="1" si="2"/>
        <v>Provável</v>
      </c>
    </row>
    <row r="32" spans="2:14">
      <c r="B32" s="146">
        <v>30</v>
      </c>
      <c r="C32" s="147" t="s">
        <v>108</v>
      </c>
      <c r="D32" s="269" t="str">
        <f t="shared" ca="1" si="1"/>
        <v>OSCN</v>
      </c>
      <c r="E32" s="269" t="str">
        <f t="shared" ca="1" si="2"/>
        <v>Execução de Obrigação de Fazer</v>
      </c>
      <c r="F32" s="269" t="str">
        <f t="shared" ca="1" si="2"/>
        <v>Extraconcursal</v>
      </c>
      <c r="G32" s="269" t="str">
        <f t="shared" ca="1" si="2"/>
        <v xml:space="preserve">0277700-07.2016.8.19.0001 
</v>
      </c>
      <c r="H32" s="269" t="str">
        <f t="shared" ca="1" si="2"/>
        <v>Transdata Transportes Ltda.</v>
      </c>
      <c r="I32" s="269" t="str">
        <f t="shared" ca="1" si="2"/>
        <v>OSX Construção Naval S.A. - em recuperação judicial</v>
      </c>
      <c r="J32" s="149">
        <f t="shared" ca="1" si="2"/>
        <v>0</v>
      </c>
      <c r="K32" s="269">
        <f t="shared" ca="1" si="2"/>
        <v>1664221.94</v>
      </c>
      <c r="L32" s="269">
        <f t="shared" ca="1" si="2"/>
        <v>0</v>
      </c>
      <c r="M32" s="269" t="str">
        <f t="shared" ca="1" si="2"/>
        <v>Dra. Flávia Lorena Peixoto Holanda Gaeta</v>
      </c>
      <c r="N32" s="270" t="str">
        <f t="shared" ca="1" si="2"/>
        <v>Provável</v>
      </c>
    </row>
    <row r="33" spans="2:14">
      <c r="B33" s="146">
        <v>31</v>
      </c>
      <c r="C33" s="147" t="s">
        <v>108</v>
      </c>
      <c r="D33" s="269" t="str">
        <f t="shared" ca="1" si="1"/>
        <v>OSCN</v>
      </c>
      <c r="E33" s="269" t="str">
        <f t="shared" ca="1" si="2"/>
        <v>Ação de Cobrança</v>
      </c>
      <c r="F33" s="269" t="str">
        <f t="shared" ca="1" si="2"/>
        <v>Extraconcursal</v>
      </c>
      <c r="G33" s="269" t="str">
        <f t="shared" ca="1" si="2"/>
        <v>0332724-20.2016.8.19.0001</v>
      </c>
      <c r="H33" s="269" t="str">
        <f t="shared" ca="1" si="2"/>
        <v>Transdata Transportes Ltda.</v>
      </c>
      <c r="I33" s="269" t="str">
        <f t="shared" ca="1" si="2"/>
        <v>OSX Construção Naval S.A. - em recuperação judicial</v>
      </c>
      <c r="J33" s="149">
        <f t="shared" ca="1" si="2"/>
        <v>0</v>
      </c>
      <c r="K33" s="269" t="str">
        <f t="shared" ca="1" si="2"/>
        <v>Necessária liquidação de sentença</v>
      </c>
      <c r="L33" s="269" t="str">
        <f t="shared" ca="1" si="2"/>
        <v>OSX - 10% do valor da condenação</v>
      </c>
      <c r="M33" s="269" t="str">
        <f t="shared" ca="1" si="2"/>
        <v>Dra. Flávia Lorena Peixoto Holanda Gaeta</v>
      </c>
      <c r="N33" s="270" t="str">
        <f t="shared" ca="1" si="2"/>
        <v>Provável</v>
      </c>
    </row>
    <row r="34" spans="2:14">
      <c r="B34" s="150">
        <v>32</v>
      </c>
      <c r="C34" s="271" t="s">
        <v>108</v>
      </c>
      <c r="D34" s="272" t="str">
        <f t="shared" ca="1" si="1"/>
        <v>OSCN</v>
      </c>
      <c r="E34" s="272" t="str">
        <f t="shared" ca="1" si="2"/>
        <v>Ação Cautelar Inominada</v>
      </c>
      <c r="F34" s="272" t="str">
        <f t="shared" ca="1" si="2"/>
        <v>Extraconcursal</v>
      </c>
      <c r="G34" s="272" t="str">
        <f t="shared" ca="1" si="2"/>
        <v xml:space="preserve">0444594-07.2015.8.19.0001
</v>
      </c>
      <c r="H34" s="272" t="str">
        <f t="shared" ca="1" si="2"/>
        <v>SPE Central de Utilidades Rio S.A. e ENFIL S.A Controle Ambiental</v>
      </c>
      <c r="I34" s="272" t="str">
        <f t="shared" ca="1" si="2"/>
        <v>OSX Construção Naval S.A. - em recuperação judicial</v>
      </c>
      <c r="J34" s="274">
        <f t="shared" ca="1" si="2"/>
        <v>2024660.0454805668</v>
      </c>
      <c r="K34" s="272" t="str">
        <f t="shared" ca="1" si="2"/>
        <v>Necessária liquidação de sentença</v>
      </c>
      <c r="L34" s="272">
        <f t="shared" ca="1" si="2"/>
        <v>0</v>
      </c>
      <c r="M34" s="272" t="str">
        <f t="shared" ca="1" si="2"/>
        <v>Dra. Helena Mechlin Wajsfeld Cicaroni</v>
      </c>
      <c r="N34" s="273" t="str">
        <f t="shared" ca="1" si="2"/>
        <v>Provável</v>
      </c>
    </row>
  </sheetData>
  <autoFilter ref="A2:T34" xr:uid="{00000000-0009-0000-0000-000004000000}"/>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4"/>
  <dimension ref="B2:F13"/>
  <sheetViews>
    <sheetView showGridLines="0" zoomScale="115" zoomScaleNormal="115" workbookViewId="0">
      <selection activeCell="A7" sqref="A7"/>
    </sheetView>
  </sheetViews>
  <sheetFormatPr defaultRowHeight="15"/>
  <cols>
    <col min="1" max="1" width="2.5703125" customWidth="1"/>
    <col min="2" max="2" width="9.28515625" style="63" customWidth="1"/>
    <col min="3" max="3" width="36.28515625" style="63" bestFit="1" customWidth="1"/>
    <col min="4" max="4" width="89.7109375" bestFit="1" customWidth="1"/>
    <col min="5" max="5" width="35.5703125" bestFit="1" customWidth="1"/>
  </cols>
  <sheetData>
    <row r="2" spans="2:6">
      <c r="B2" s="143" t="s">
        <v>29</v>
      </c>
      <c r="C2" s="144" t="s">
        <v>109</v>
      </c>
      <c r="D2" s="144" t="s">
        <v>110</v>
      </c>
      <c r="E2" s="144" t="s">
        <v>111</v>
      </c>
      <c r="F2" s="145"/>
    </row>
    <row r="3" spans="2:6">
      <c r="B3" s="63">
        <v>1</v>
      </c>
      <c r="C3" s="63" t="s">
        <v>112</v>
      </c>
      <c r="D3" t="s">
        <v>113</v>
      </c>
      <c r="E3" t="s">
        <v>114</v>
      </c>
    </row>
    <row r="4" spans="2:6">
      <c r="B4" s="63">
        <v>2</v>
      </c>
      <c r="C4" s="63" t="s">
        <v>112</v>
      </c>
      <c r="D4" t="s">
        <v>115</v>
      </c>
      <c r="E4" t="s">
        <v>116</v>
      </c>
    </row>
    <row r="5" spans="2:6">
      <c r="B5" s="63">
        <v>3</v>
      </c>
      <c r="C5" s="63" t="s">
        <v>117</v>
      </c>
      <c r="D5" t="s">
        <v>118</v>
      </c>
      <c r="F5" t="s">
        <v>15</v>
      </c>
    </row>
    <row r="6" spans="2:6">
      <c r="B6" s="63">
        <v>4</v>
      </c>
      <c r="C6" s="63" t="s">
        <v>117</v>
      </c>
      <c r="D6" t="s">
        <v>119</v>
      </c>
    </row>
    <row r="7" spans="2:6">
      <c r="B7" s="63">
        <v>5</v>
      </c>
      <c r="C7" s="63" t="s">
        <v>120</v>
      </c>
      <c r="D7" t="s">
        <v>121</v>
      </c>
      <c r="E7" t="s">
        <v>122</v>
      </c>
    </row>
    <row r="8" spans="2:6">
      <c r="B8" s="63">
        <v>6</v>
      </c>
      <c r="D8" t="s">
        <v>123</v>
      </c>
    </row>
    <row r="9" spans="2:6">
      <c r="B9" s="63">
        <v>7</v>
      </c>
      <c r="D9" t="s">
        <v>124</v>
      </c>
      <c r="F9" t="s">
        <v>125</v>
      </c>
    </row>
    <row r="10" spans="2:6">
      <c r="B10" s="63">
        <v>8</v>
      </c>
      <c r="D10" s="16" t="s">
        <v>126</v>
      </c>
    </row>
    <row r="11" spans="2:6">
      <c r="B11" s="63">
        <v>9</v>
      </c>
      <c r="D11" s="16" t="s">
        <v>127</v>
      </c>
    </row>
    <row r="12" spans="2:6">
      <c r="B12" s="63">
        <v>10</v>
      </c>
      <c r="D12" s="16" t="s">
        <v>128</v>
      </c>
    </row>
    <row r="13" spans="2:6">
      <c r="B13" s="63">
        <v>11</v>
      </c>
      <c r="D13" s="16" t="s">
        <v>129</v>
      </c>
    </row>
  </sheetData>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5"/>
  <dimension ref="B2:E77"/>
  <sheetViews>
    <sheetView showGridLines="0" workbookViewId="0">
      <selection activeCell="A7" sqref="A7"/>
    </sheetView>
  </sheetViews>
  <sheetFormatPr defaultRowHeight="15"/>
  <cols>
    <col min="1" max="1" width="2.7109375" customWidth="1"/>
    <col min="2" max="2" width="86.7109375" bestFit="1" customWidth="1"/>
    <col min="3" max="4" width="21.7109375" bestFit="1" customWidth="1"/>
    <col min="5" max="5" width="9.5703125" bestFit="1" customWidth="1"/>
  </cols>
  <sheetData>
    <row r="2" spans="2:5">
      <c r="B2" s="177" t="s">
        <v>40</v>
      </c>
      <c r="C2" t="s">
        <v>5</v>
      </c>
    </row>
    <row r="3" spans="2:5">
      <c r="B3" s="177" t="s">
        <v>10</v>
      </c>
      <c r="C3" t="s">
        <v>14</v>
      </c>
    </row>
    <row r="5" spans="2:5">
      <c r="B5" s="177" t="s">
        <v>44</v>
      </c>
      <c r="C5" s="177" t="s">
        <v>45</v>
      </c>
      <c r="D5" s="177" t="s">
        <v>49</v>
      </c>
      <c r="E5" s="177" t="s">
        <v>48</v>
      </c>
    </row>
    <row r="6" spans="2:5">
      <c r="B6" t="s">
        <v>130</v>
      </c>
      <c r="C6" s="178">
        <v>43147693000152</v>
      </c>
      <c r="D6" s="13">
        <v>19844.87</v>
      </c>
      <c r="E6" t="s">
        <v>131</v>
      </c>
    </row>
    <row r="7" spans="2:5">
      <c r="B7" t="s">
        <v>132</v>
      </c>
      <c r="C7" s="178">
        <v>96534094000239</v>
      </c>
      <c r="D7" s="13">
        <v>1894152.24</v>
      </c>
      <c r="E7" t="s">
        <v>131</v>
      </c>
    </row>
    <row r="8" spans="2:5">
      <c r="B8" t="s">
        <v>133</v>
      </c>
      <c r="C8" s="178">
        <v>11472921000173</v>
      </c>
      <c r="D8" s="13">
        <v>5392.34</v>
      </c>
      <c r="E8" t="s">
        <v>131</v>
      </c>
    </row>
    <row r="9" spans="2:5">
      <c r="B9" t="s">
        <v>134</v>
      </c>
      <c r="C9" s="178">
        <v>48102552000218</v>
      </c>
      <c r="D9" s="13">
        <v>16425.548999999999</v>
      </c>
      <c r="E9" t="s">
        <v>131</v>
      </c>
    </row>
    <row r="10" spans="2:5">
      <c r="B10" t="s">
        <v>135</v>
      </c>
      <c r="C10" s="178" t="s">
        <v>136</v>
      </c>
      <c r="D10" s="13">
        <v>2468.2669999999998</v>
      </c>
      <c r="E10" t="s">
        <v>131</v>
      </c>
    </row>
    <row r="11" spans="2:5">
      <c r="B11" t="s">
        <v>137</v>
      </c>
      <c r="C11" s="178">
        <v>7491734000160</v>
      </c>
      <c r="D11" s="13">
        <v>1120390.27</v>
      </c>
      <c r="E11" t="s">
        <v>131</v>
      </c>
    </row>
    <row r="12" spans="2:5">
      <c r="B12" t="s">
        <v>138</v>
      </c>
      <c r="C12" s="178">
        <v>60746948000112</v>
      </c>
      <c r="D12" s="13">
        <v>2848.48</v>
      </c>
      <c r="E12" t="s">
        <v>131</v>
      </c>
    </row>
    <row r="13" spans="2:5">
      <c r="B13" t="s">
        <v>139</v>
      </c>
      <c r="C13" s="178" t="s">
        <v>140</v>
      </c>
      <c r="D13" s="13">
        <v>0</v>
      </c>
      <c r="E13">
        <v>0</v>
      </c>
    </row>
    <row r="14" spans="2:5">
      <c r="B14" t="s">
        <v>141</v>
      </c>
      <c r="C14" s="178" t="s">
        <v>142</v>
      </c>
      <c r="D14" s="13">
        <v>149526.47</v>
      </c>
      <c r="E14" t="s">
        <v>131</v>
      </c>
    </row>
    <row r="15" spans="2:5">
      <c r="B15" t="s">
        <v>143</v>
      </c>
      <c r="C15" s="178">
        <v>92894922000108</v>
      </c>
      <c r="D15" s="13">
        <v>3704.82</v>
      </c>
      <c r="E15" t="s">
        <v>131</v>
      </c>
    </row>
    <row r="16" spans="2:5">
      <c r="B16" t="s">
        <v>144</v>
      </c>
      <c r="C16" s="178">
        <v>2045967000115</v>
      </c>
      <c r="D16" s="13">
        <v>154.46</v>
      </c>
      <c r="E16" t="s">
        <v>131</v>
      </c>
    </row>
    <row r="17" spans="2:5">
      <c r="B17" t="s">
        <v>145</v>
      </c>
      <c r="C17" s="178">
        <v>10420940000193</v>
      </c>
      <c r="D17" s="13">
        <v>10454.348</v>
      </c>
      <c r="E17" t="s">
        <v>131</v>
      </c>
    </row>
    <row r="18" spans="2:5">
      <c r="B18" t="s">
        <v>146</v>
      </c>
      <c r="C18" s="178">
        <v>68400225000179</v>
      </c>
      <c r="D18" s="13">
        <v>2296.86</v>
      </c>
      <c r="E18" t="s">
        <v>131</v>
      </c>
    </row>
    <row r="19" spans="2:5">
      <c r="B19" t="s">
        <v>147</v>
      </c>
      <c r="C19" s="178">
        <v>29507878000108</v>
      </c>
      <c r="D19" s="13">
        <v>1965.46</v>
      </c>
      <c r="E19" t="s">
        <v>131</v>
      </c>
    </row>
    <row r="20" spans="2:5">
      <c r="B20" t="s">
        <v>148</v>
      </c>
      <c r="C20" s="178">
        <v>5991199000180</v>
      </c>
      <c r="D20" s="13">
        <v>252.75</v>
      </c>
      <c r="E20" t="s">
        <v>131</v>
      </c>
    </row>
    <row r="21" spans="2:5">
      <c r="B21" t="s">
        <v>149</v>
      </c>
      <c r="C21" s="178">
        <v>2020661000104</v>
      </c>
      <c r="D21" s="13">
        <v>38297.495999999999</v>
      </c>
      <c r="E21" t="s">
        <v>131</v>
      </c>
    </row>
    <row r="22" spans="2:5">
      <c r="B22" t="s">
        <v>150</v>
      </c>
      <c r="C22" s="178">
        <v>5752618000121</v>
      </c>
      <c r="D22" s="13">
        <v>120059.59</v>
      </c>
      <c r="E22" t="s">
        <v>131</v>
      </c>
    </row>
    <row r="23" spans="2:5">
      <c r="B23" t="s">
        <v>151</v>
      </c>
      <c r="C23" s="178" t="s">
        <v>152</v>
      </c>
      <c r="D23" s="13">
        <v>58310.17</v>
      </c>
      <c r="E23" t="s">
        <v>131</v>
      </c>
    </row>
    <row r="24" spans="2:5">
      <c r="B24" t="s">
        <v>153</v>
      </c>
      <c r="C24" s="178">
        <v>9433094000167</v>
      </c>
      <c r="D24" s="13">
        <v>526247.33700000006</v>
      </c>
      <c r="E24" t="s">
        <v>131</v>
      </c>
    </row>
    <row r="25" spans="2:5">
      <c r="B25" t="s">
        <v>154</v>
      </c>
      <c r="C25" s="178" t="s">
        <v>155</v>
      </c>
      <c r="D25" s="13">
        <v>567182.43000000005</v>
      </c>
      <c r="E25" t="s">
        <v>131</v>
      </c>
    </row>
    <row r="26" spans="2:5">
      <c r="B26" t="s">
        <v>156</v>
      </c>
      <c r="C26" s="178">
        <v>824038000189</v>
      </c>
      <c r="D26" s="13">
        <v>32188.76</v>
      </c>
      <c r="E26" t="s">
        <v>131</v>
      </c>
    </row>
    <row r="27" spans="2:5">
      <c r="B27" t="s">
        <v>157</v>
      </c>
      <c r="C27" s="178">
        <v>7060427000124</v>
      </c>
      <c r="D27" s="13">
        <v>4377064.43</v>
      </c>
      <c r="E27" t="s">
        <v>131</v>
      </c>
    </row>
    <row r="28" spans="2:5">
      <c r="B28" t="s">
        <v>158</v>
      </c>
      <c r="C28" s="178">
        <v>5164674000145</v>
      </c>
      <c r="D28" s="13">
        <v>3696.05</v>
      </c>
      <c r="E28" t="s">
        <v>131</v>
      </c>
    </row>
    <row r="29" spans="2:5">
      <c r="B29" t="s">
        <v>159</v>
      </c>
      <c r="C29" s="178" t="s">
        <v>160</v>
      </c>
      <c r="D29" s="13">
        <v>20000.009999999998</v>
      </c>
      <c r="E29" t="s">
        <v>131</v>
      </c>
    </row>
    <row r="30" spans="2:5">
      <c r="B30" t="s">
        <v>161</v>
      </c>
      <c r="C30" s="178" t="s">
        <v>140</v>
      </c>
      <c r="D30" s="13">
        <v>0</v>
      </c>
      <c r="E30" t="s">
        <v>162</v>
      </c>
    </row>
    <row r="31" spans="2:5">
      <c r="B31" t="s">
        <v>163</v>
      </c>
      <c r="C31" s="178">
        <v>33372251012839</v>
      </c>
      <c r="D31" s="13">
        <v>16683200.859999999</v>
      </c>
      <c r="E31" t="s">
        <v>131</v>
      </c>
    </row>
    <row r="32" spans="2:5">
      <c r="B32" t="s">
        <v>164</v>
      </c>
      <c r="C32" s="178">
        <v>2332876000160</v>
      </c>
      <c r="D32" s="13">
        <v>96065.2</v>
      </c>
      <c r="E32" t="s">
        <v>131</v>
      </c>
    </row>
    <row r="33" spans="2:5">
      <c r="B33" t="s">
        <v>165</v>
      </c>
      <c r="C33" s="178">
        <v>32118622000105</v>
      </c>
      <c r="D33" s="13">
        <v>87217.217000000004</v>
      </c>
      <c r="E33" t="s">
        <v>131</v>
      </c>
    </row>
    <row r="34" spans="2:5">
      <c r="B34" t="s">
        <v>166</v>
      </c>
      <c r="C34" s="178">
        <v>860640000171</v>
      </c>
      <c r="D34" s="13">
        <v>3291.0237999999999</v>
      </c>
      <c r="E34" t="s">
        <v>131</v>
      </c>
    </row>
    <row r="35" spans="2:5">
      <c r="B35" t="s">
        <v>167</v>
      </c>
      <c r="C35" s="178">
        <v>8489068000198</v>
      </c>
      <c r="D35" s="13">
        <v>1330.9</v>
      </c>
      <c r="E35" t="s">
        <v>131</v>
      </c>
    </row>
    <row r="36" spans="2:5">
      <c r="B36" t="s">
        <v>168</v>
      </c>
      <c r="C36" s="178">
        <v>3467109000121</v>
      </c>
      <c r="D36" s="13">
        <v>21460.717000000001</v>
      </c>
      <c r="E36" t="s">
        <v>131</v>
      </c>
    </row>
    <row r="37" spans="2:5">
      <c r="B37" t="s">
        <v>169</v>
      </c>
      <c r="C37" s="178">
        <v>3493782000136</v>
      </c>
      <c r="D37" s="13">
        <v>21638.151999999998</v>
      </c>
      <c r="E37" t="s">
        <v>131</v>
      </c>
    </row>
    <row r="38" spans="2:5">
      <c r="B38" t="s">
        <v>170</v>
      </c>
      <c r="C38" s="178">
        <v>43217850000159</v>
      </c>
      <c r="D38" s="13">
        <v>2019.19</v>
      </c>
      <c r="E38" t="s">
        <v>131</v>
      </c>
    </row>
    <row r="39" spans="2:5">
      <c r="B39" t="s">
        <v>171</v>
      </c>
      <c r="C39" s="178" t="s">
        <v>172</v>
      </c>
      <c r="D39" s="13">
        <v>280</v>
      </c>
      <c r="E39" t="s">
        <v>131</v>
      </c>
    </row>
    <row r="40" spans="2:5">
      <c r="B40" t="s">
        <v>173</v>
      </c>
      <c r="C40" s="178">
        <v>2964380000100</v>
      </c>
      <c r="D40" s="13">
        <v>13956.754999999999</v>
      </c>
      <c r="E40" t="s">
        <v>131</v>
      </c>
    </row>
    <row r="41" spans="2:5">
      <c r="B41" t="s">
        <v>174</v>
      </c>
      <c r="C41" s="178">
        <v>16249686789</v>
      </c>
      <c r="D41" s="13">
        <v>70.19</v>
      </c>
      <c r="E41" t="s">
        <v>131</v>
      </c>
    </row>
    <row r="42" spans="2:5">
      <c r="B42" t="s">
        <v>175</v>
      </c>
      <c r="C42" s="178" t="s">
        <v>140</v>
      </c>
      <c r="D42" s="13">
        <v>83635</v>
      </c>
      <c r="E42" t="s">
        <v>131</v>
      </c>
    </row>
    <row r="43" spans="2:5">
      <c r="B43" t="s">
        <v>176</v>
      </c>
      <c r="C43" s="178">
        <v>6080664000194</v>
      </c>
      <c r="D43" s="13">
        <v>1429.75</v>
      </c>
      <c r="E43" t="s">
        <v>131</v>
      </c>
    </row>
    <row r="44" spans="2:5">
      <c r="B44" t="s">
        <v>177</v>
      </c>
      <c r="C44" s="178">
        <v>7528636000150</v>
      </c>
      <c r="D44" s="13">
        <v>12014.968000000001</v>
      </c>
      <c r="E44" t="s">
        <v>131</v>
      </c>
    </row>
    <row r="45" spans="2:5">
      <c r="B45" t="s">
        <v>178</v>
      </c>
      <c r="C45" s="178">
        <v>27085026000136</v>
      </c>
      <c r="D45" s="13">
        <v>78891.436000000002</v>
      </c>
      <c r="E45" t="s">
        <v>131</v>
      </c>
    </row>
    <row r="46" spans="2:5">
      <c r="B46" t="s">
        <v>179</v>
      </c>
      <c r="C46" s="178" t="s">
        <v>180</v>
      </c>
      <c r="D46" s="13">
        <v>577252.826</v>
      </c>
      <c r="E46" t="s">
        <v>131</v>
      </c>
    </row>
    <row r="47" spans="2:5">
      <c r="B47" t="s">
        <v>181</v>
      </c>
      <c r="C47" s="178">
        <v>15250754000177</v>
      </c>
      <c r="D47" s="13">
        <v>12341.339</v>
      </c>
      <c r="E47" t="s">
        <v>131</v>
      </c>
    </row>
    <row r="48" spans="2:5">
      <c r="B48" t="s">
        <v>182</v>
      </c>
      <c r="C48" s="178">
        <v>11272329000128</v>
      </c>
      <c r="D48" s="13">
        <v>24229.126</v>
      </c>
      <c r="E48" t="s">
        <v>131</v>
      </c>
    </row>
    <row r="49" spans="2:5">
      <c r="B49" t="s">
        <v>183</v>
      </c>
      <c r="C49" s="178" t="s">
        <v>140</v>
      </c>
      <c r="D49" s="13">
        <v>0</v>
      </c>
      <c r="E49" t="s">
        <v>162</v>
      </c>
    </row>
    <row r="50" spans="2:5">
      <c r="B50" t="s">
        <v>184</v>
      </c>
      <c r="C50" s="178">
        <v>3580510000254</v>
      </c>
      <c r="D50" s="13">
        <v>850</v>
      </c>
      <c r="E50" t="s">
        <v>131</v>
      </c>
    </row>
    <row r="51" spans="2:5">
      <c r="B51" t="s">
        <v>185</v>
      </c>
      <c r="C51" s="178">
        <v>5499882000367</v>
      </c>
      <c r="D51" s="13">
        <v>7271.6149999999998</v>
      </c>
      <c r="E51" t="s">
        <v>131</v>
      </c>
    </row>
    <row r="52" spans="2:5">
      <c r="B52" t="s">
        <v>186</v>
      </c>
      <c r="C52" s="178" t="s">
        <v>140</v>
      </c>
      <c r="D52" s="13">
        <v>0</v>
      </c>
      <c r="E52" t="s">
        <v>162</v>
      </c>
    </row>
    <row r="53" spans="2:5">
      <c r="B53" t="s">
        <v>187</v>
      </c>
      <c r="C53" s="178" t="s">
        <v>188</v>
      </c>
      <c r="D53" s="13">
        <v>9404.1007000000009</v>
      </c>
      <c r="E53" t="s">
        <v>131</v>
      </c>
    </row>
    <row r="54" spans="2:5">
      <c r="B54" t="s">
        <v>189</v>
      </c>
      <c r="C54" s="178" t="s">
        <v>190</v>
      </c>
      <c r="D54" s="13">
        <v>1569289</v>
      </c>
      <c r="E54" t="s">
        <v>131</v>
      </c>
    </row>
    <row r="55" spans="2:5">
      <c r="B55" t="s">
        <v>191</v>
      </c>
      <c r="C55" s="178" t="s">
        <v>192</v>
      </c>
      <c r="D55" s="13">
        <v>40441.993000000002</v>
      </c>
      <c r="E55" t="s">
        <v>131</v>
      </c>
    </row>
    <row r="56" spans="2:5">
      <c r="B56" t="s">
        <v>193</v>
      </c>
      <c r="C56" s="178" t="s">
        <v>194</v>
      </c>
      <c r="D56" s="13">
        <v>235.2</v>
      </c>
      <c r="E56" t="s">
        <v>131</v>
      </c>
    </row>
    <row r="57" spans="2:5">
      <c r="B57" t="s">
        <v>195</v>
      </c>
      <c r="C57" s="178">
        <v>14646416000196</v>
      </c>
      <c r="D57" s="13">
        <v>1234.133</v>
      </c>
      <c r="E57" t="s">
        <v>131</v>
      </c>
    </row>
    <row r="58" spans="2:5">
      <c r="B58" t="s">
        <v>196</v>
      </c>
      <c r="C58" s="178">
        <v>4200953000154</v>
      </c>
      <c r="D58" s="13">
        <v>27963.17</v>
      </c>
      <c r="E58" t="s">
        <v>131</v>
      </c>
    </row>
    <row r="59" spans="2:5">
      <c r="B59" t="s">
        <v>197</v>
      </c>
      <c r="C59" s="178" t="s">
        <v>140</v>
      </c>
      <c r="D59" s="13">
        <v>35832677.890000001</v>
      </c>
      <c r="E59" t="s">
        <v>131</v>
      </c>
    </row>
    <row r="60" spans="2:5">
      <c r="B60" t="s">
        <v>198</v>
      </c>
      <c r="C60" s="178">
        <v>62173620000180</v>
      </c>
      <c r="D60" s="13">
        <v>319</v>
      </c>
      <c r="E60" t="s">
        <v>131</v>
      </c>
    </row>
    <row r="61" spans="2:5">
      <c r="B61" t="s">
        <v>199</v>
      </c>
      <c r="C61" s="178">
        <v>62173620000260</v>
      </c>
      <c r="D61" s="13">
        <v>5774.4629999999997</v>
      </c>
      <c r="E61" t="s">
        <v>131</v>
      </c>
    </row>
    <row r="62" spans="2:5">
      <c r="B62" t="s">
        <v>200</v>
      </c>
      <c r="C62" s="178" t="s">
        <v>201</v>
      </c>
      <c r="D62" s="13">
        <v>17405078.379999999</v>
      </c>
      <c r="E62" t="s">
        <v>131</v>
      </c>
    </row>
    <row r="63" spans="2:5">
      <c r="B63" t="s">
        <v>202</v>
      </c>
      <c r="C63" s="178">
        <v>5076817000167</v>
      </c>
      <c r="D63" s="13">
        <v>2977859.75</v>
      </c>
      <c r="E63" t="s">
        <v>131</v>
      </c>
    </row>
    <row r="64" spans="2:5">
      <c r="B64" t="s">
        <v>203</v>
      </c>
      <c r="C64" s="178">
        <v>33537374000108</v>
      </c>
      <c r="D64" s="13">
        <v>2330.0279999999998</v>
      </c>
      <c r="E64" t="s">
        <v>131</v>
      </c>
    </row>
    <row r="65" spans="2:5">
      <c r="B65" t="s">
        <v>204</v>
      </c>
      <c r="C65" s="178">
        <v>42515478000102</v>
      </c>
      <c r="D65" s="13">
        <v>17558.07</v>
      </c>
      <c r="E65" t="s">
        <v>131</v>
      </c>
    </row>
    <row r="66" spans="2:5">
      <c r="B66" t="s">
        <v>205</v>
      </c>
      <c r="C66" s="178">
        <v>5056597000100</v>
      </c>
      <c r="D66" s="13">
        <v>1910.9</v>
      </c>
      <c r="E66" t="s">
        <v>131</v>
      </c>
    </row>
    <row r="67" spans="2:5">
      <c r="B67" t="s">
        <v>206</v>
      </c>
      <c r="C67" s="178">
        <v>54651716001150</v>
      </c>
      <c r="D67" s="13">
        <v>987.30700000000002</v>
      </c>
      <c r="E67" t="s">
        <v>131</v>
      </c>
    </row>
    <row r="68" spans="2:5">
      <c r="B68" t="s">
        <v>207</v>
      </c>
      <c r="C68" s="178">
        <v>11360886000109</v>
      </c>
      <c r="D68" s="13">
        <v>14911.629000000001</v>
      </c>
      <c r="E68" t="s">
        <v>131</v>
      </c>
    </row>
    <row r="69" spans="2:5">
      <c r="B69" t="s">
        <v>208</v>
      </c>
      <c r="C69" s="178" t="s">
        <v>209</v>
      </c>
      <c r="D69" s="13">
        <v>0</v>
      </c>
      <c r="E69" t="s">
        <v>162</v>
      </c>
    </row>
    <row r="70" spans="2:5">
      <c r="B70" t="s">
        <v>210</v>
      </c>
      <c r="C70" s="178">
        <v>31325490000120</v>
      </c>
      <c r="D70" s="13">
        <v>117398.45</v>
      </c>
      <c r="E70" t="s">
        <v>131</v>
      </c>
    </row>
    <row r="71" spans="2:5">
      <c r="B71" t="s">
        <v>211</v>
      </c>
      <c r="C71" s="178">
        <v>53113791001013</v>
      </c>
      <c r="D71" s="13">
        <v>883254.85800000001</v>
      </c>
      <c r="E71" t="s">
        <v>131</v>
      </c>
    </row>
    <row r="72" spans="2:5">
      <c r="B72" t="s">
        <v>212</v>
      </c>
      <c r="C72" s="178">
        <v>1316790000181</v>
      </c>
      <c r="D72" s="13">
        <v>3499.97</v>
      </c>
      <c r="E72" t="s">
        <v>131</v>
      </c>
    </row>
    <row r="73" spans="2:5">
      <c r="B73" t="s">
        <v>213</v>
      </c>
      <c r="C73" s="178">
        <v>5634962000116</v>
      </c>
      <c r="D73" s="13">
        <v>105818.79</v>
      </c>
      <c r="E73" t="s">
        <v>131</v>
      </c>
    </row>
    <row r="74" spans="2:5">
      <c r="B74" t="s">
        <v>214</v>
      </c>
      <c r="C74" s="178">
        <v>2558157001487</v>
      </c>
      <c r="D74" s="13">
        <v>25428.52</v>
      </c>
      <c r="E74" t="s">
        <v>131</v>
      </c>
    </row>
    <row r="75" spans="2:5">
      <c r="B75" t="s">
        <v>215</v>
      </c>
      <c r="C75" s="178">
        <v>1064789000107</v>
      </c>
      <c r="D75" s="13">
        <v>5144.4620000000004</v>
      </c>
      <c r="E75" t="s">
        <v>131</v>
      </c>
    </row>
    <row r="76" spans="2:5">
      <c r="B76" t="s">
        <v>216</v>
      </c>
      <c r="C76" s="178">
        <v>37544358000195</v>
      </c>
      <c r="D76" s="13">
        <v>369.9</v>
      </c>
      <c r="E76" t="s">
        <v>131</v>
      </c>
    </row>
    <row r="77" spans="2:5">
      <c r="B77" t="s">
        <v>217</v>
      </c>
      <c r="C77" s="178">
        <v>71738132000163</v>
      </c>
      <c r="D77" s="13">
        <v>7469.5870000000004</v>
      </c>
      <c r="E77" t="s">
        <v>131</v>
      </c>
    </row>
  </sheetData>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6">
    <tabColor theme="9" tint="0.79998168889431442"/>
  </sheetPr>
  <dimension ref="A1"/>
  <sheetViews>
    <sheetView showGridLines="0" workbookViewId="0">
      <selection activeCell="A7" sqref="A7"/>
    </sheetView>
  </sheetViews>
  <sheetFormatPr defaultRowHeight="15"/>
  <sheetData/>
  <pageMargins left="0.511811024" right="0.511811024" top="0.78740157499999996" bottom="0.78740157499999996" header="0.31496062000000002" footer="0.3149606200000000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ilha7"/>
  <dimension ref="A1:AH26"/>
  <sheetViews>
    <sheetView topLeftCell="R1" zoomScale="90" zoomScaleNormal="90" workbookViewId="0">
      <selection activeCell="Y3" sqref="Y3"/>
    </sheetView>
  </sheetViews>
  <sheetFormatPr defaultRowHeight="15"/>
  <cols>
    <col min="1" max="1" width="9.28515625" style="1" customWidth="1"/>
    <col min="2" max="3" width="29.85546875" bestFit="1" customWidth="1"/>
    <col min="4" max="4" width="18.7109375" bestFit="1" customWidth="1"/>
    <col min="5" max="5" width="9.7109375" bestFit="1" customWidth="1"/>
    <col min="6" max="6" width="15" bestFit="1" customWidth="1"/>
    <col min="7" max="7" width="13.42578125" bestFit="1" customWidth="1"/>
    <col min="8" max="8" width="33.7109375" bestFit="1" customWidth="1"/>
    <col min="9" max="9" width="87.7109375" bestFit="1" customWidth="1"/>
    <col min="10" max="10" width="22.140625" bestFit="1" customWidth="1"/>
    <col min="11" max="11" width="23.28515625" bestFit="1" customWidth="1"/>
    <col min="12" max="12" width="22.28515625" hidden="1" customWidth="1"/>
    <col min="13" max="13" width="11.5703125" bestFit="1" customWidth="1"/>
    <col min="14" max="14" width="18.28515625" bestFit="1" customWidth="1"/>
    <col min="15" max="15" width="16.7109375" bestFit="1" customWidth="1"/>
    <col min="16" max="16" width="10.28515625" bestFit="1" customWidth="1"/>
    <col min="17" max="17" width="12.85546875" bestFit="1" customWidth="1"/>
    <col min="18" max="18" width="16.7109375" bestFit="1" customWidth="1"/>
    <col min="19" max="19" width="11.5703125" bestFit="1" customWidth="1"/>
    <col min="20" max="20" width="9.28515625" bestFit="1" customWidth="1"/>
    <col min="21" max="21" width="29.42578125" bestFit="1" customWidth="1"/>
    <col min="22" max="22" width="11.7109375" bestFit="1" customWidth="1"/>
    <col min="23" max="23" width="28.5703125" customWidth="1"/>
    <col min="24" max="25" width="30.28515625" customWidth="1"/>
    <col min="26" max="26" width="58.140625" customWidth="1"/>
    <col min="27" max="27" width="15.28515625" customWidth="1"/>
    <col min="28" max="28" width="6.7109375" customWidth="1"/>
    <col min="29" max="29" width="26.28515625" customWidth="1"/>
    <col min="30" max="30" width="137" bestFit="1" customWidth="1"/>
    <col min="31" max="31" width="29.42578125" customWidth="1"/>
    <col min="32" max="32" width="36.28515625" customWidth="1"/>
    <col min="33" max="33" width="38.42578125" customWidth="1"/>
  </cols>
  <sheetData>
    <row r="1" spans="1:34">
      <c r="A1" s="1" t="s">
        <v>29</v>
      </c>
      <c r="B1" s="141" t="s">
        <v>44</v>
      </c>
      <c r="C1" s="2" t="s">
        <v>218</v>
      </c>
      <c r="D1" s="141" t="s">
        <v>45</v>
      </c>
      <c r="E1" s="2" t="s">
        <v>219</v>
      </c>
      <c r="F1" s="2" t="s">
        <v>220</v>
      </c>
      <c r="G1" s="2" t="s">
        <v>22</v>
      </c>
      <c r="H1" s="2" t="s">
        <v>46</v>
      </c>
      <c r="I1" s="2" t="s">
        <v>47</v>
      </c>
      <c r="J1" s="2" t="s">
        <v>221</v>
      </c>
      <c r="K1" s="2" t="s">
        <v>222</v>
      </c>
      <c r="L1" s="2"/>
      <c r="M1" s="2" t="s">
        <v>223</v>
      </c>
      <c r="N1" s="2" t="s">
        <v>224</v>
      </c>
      <c r="O1" s="2" t="s">
        <v>225</v>
      </c>
      <c r="P1" s="2" t="s">
        <v>226</v>
      </c>
      <c r="Q1" s="2" t="s">
        <v>227</v>
      </c>
      <c r="R1" s="2" t="s">
        <v>228</v>
      </c>
      <c r="S1" s="2" t="s">
        <v>229</v>
      </c>
      <c r="T1" s="2" t="s">
        <v>230</v>
      </c>
      <c r="U1" s="2" t="s">
        <v>55</v>
      </c>
      <c r="V1" s="2" t="s">
        <v>48</v>
      </c>
      <c r="W1" s="2" t="s">
        <v>49</v>
      </c>
      <c r="X1" s="2" t="s">
        <v>50</v>
      </c>
      <c r="Y1" s="2" t="s">
        <v>51</v>
      </c>
      <c r="Z1" s="2" t="s">
        <v>52</v>
      </c>
      <c r="AA1" s="2" t="s">
        <v>53</v>
      </c>
      <c r="AB1" s="2" t="s">
        <v>48</v>
      </c>
      <c r="AC1" s="67" t="s">
        <v>54</v>
      </c>
      <c r="AD1" s="2" t="s">
        <v>56</v>
      </c>
      <c r="AE1" s="2" t="s">
        <v>231</v>
      </c>
      <c r="AF1" s="144" t="s">
        <v>40</v>
      </c>
      <c r="AG1" s="2" t="s">
        <v>232</v>
      </c>
      <c r="AH1" s="205" t="s">
        <v>57</v>
      </c>
    </row>
    <row r="2" spans="1:34">
      <c r="A2" s="1">
        <v>691</v>
      </c>
      <c r="B2" t="s">
        <v>233</v>
      </c>
      <c r="C2" t="s">
        <v>233</v>
      </c>
      <c r="D2" t="s">
        <v>234</v>
      </c>
      <c r="E2">
        <v>21</v>
      </c>
      <c r="F2" t="s">
        <v>235</v>
      </c>
      <c r="G2" s="19" t="str">
        <f>TRIM(E2&amp;" "&amp;F2)</f>
        <v>21 3237-5200</v>
      </c>
      <c r="H2" t="s">
        <v>236</v>
      </c>
      <c r="I2" t="s">
        <v>237</v>
      </c>
      <c r="J2" t="s">
        <v>222</v>
      </c>
      <c r="K2" t="s">
        <v>238</v>
      </c>
      <c r="M2">
        <v>116</v>
      </c>
      <c r="N2" t="s">
        <v>239</v>
      </c>
      <c r="O2" t="s">
        <v>240</v>
      </c>
      <c r="P2" t="s">
        <v>241</v>
      </c>
      <c r="Q2" t="s">
        <v>242</v>
      </c>
      <c r="R2" t="s">
        <v>242</v>
      </c>
      <c r="S2" t="s">
        <v>243</v>
      </c>
      <c r="T2" t="s">
        <v>244</v>
      </c>
      <c r="V2" t="s">
        <v>131</v>
      </c>
      <c r="W2" s="13">
        <v>67816938.170000002</v>
      </c>
      <c r="X2" s="17">
        <v>65794387.020000003</v>
      </c>
      <c r="Y2" s="17">
        <f>64407444.8-4615483.28</f>
        <v>59791961.519999996</v>
      </c>
      <c r="Z2" s="13">
        <f>W2-X2</f>
        <v>2022551.1499999985</v>
      </c>
      <c r="AD2" t="s">
        <v>245</v>
      </c>
      <c r="AF2" t="s">
        <v>4</v>
      </c>
    </row>
    <row r="3" spans="1:34">
      <c r="A3" s="1">
        <v>692</v>
      </c>
      <c r="B3" t="s">
        <v>233</v>
      </c>
      <c r="C3" t="s">
        <v>233</v>
      </c>
      <c r="D3" t="s">
        <v>234</v>
      </c>
      <c r="E3">
        <v>21</v>
      </c>
      <c r="F3" t="s">
        <v>235</v>
      </c>
      <c r="G3" s="19" t="str">
        <f t="shared" ref="G3:G26" si="0">TRIM(E3&amp;" "&amp;F3)</f>
        <v>21 3237-5200</v>
      </c>
      <c r="H3" t="s">
        <v>236</v>
      </c>
      <c r="I3" t="s">
        <v>237</v>
      </c>
      <c r="J3" t="s">
        <v>222</v>
      </c>
      <c r="K3" t="s">
        <v>238</v>
      </c>
      <c r="M3">
        <v>116</v>
      </c>
      <c r="N3" t="s">
        <v>239</v>
      </c>
      <c r="O3" t="s">
        <v>240</v>
      </c>
      <c r="P3" t="s">
        <v>241</v>
      </c>
      <c r="Q3" t="s">
        <v>242</v>
      </c>
      <c r="R3" t="s">
        <v>242</v>
      </c>
      <c r="S3" t="s">
        <v>243</v>
      </c>
      <c r="T3" t="s">
        <v>244</v>
      </c>
      <c r="V3" t="s">
        <v>131</v>
      </c>
      <c r="W3" s="68">
        <v>43283924.020000003</v>
      </c>
      <c r="X3" s="17">
        <f>82022.669999998+43612371.59</f>
        <v>43694394.259999998</v>
      </c>
      <c r="Y3" s="17">
        <f>82022.669999998+44355429.11</f>
        <v>44437451.779999994</v>
      </c>
      <c r="Z3" s="13">
        <f t="shared" ref="Z3:Z26" si="1">W3-X3</f>
        <v>-410470.23999999464</v>
      </c>
      <c r="AF3" t="s">
        <v>6</v>
      </c>
    </row>
    <row r="4" spans="1:34">
      <c r="A4" s="1">
        <v>693</v>
      </c>
      <c r="B4" t="s">
        <v>233</v>
      </c>
      <c r="C4" t="s">
        <v>233</v>
      </c>
      <c r="D4" t="s">
        <v>234</v>
      </c>
      <c r="E4">
        <v>21</v>
      </c>
      <c r="F4" t="s">
        <v>235</v>
      </c>
      <c r="G4" s="19" t="str">
        <f t="shared" si="0"/>
        <v>21 3237-5200</v>
      </c>
      <c r="H4" t="s">
        <v>236</v>
      </c>
      <c r="I4" t="s">
        <v>237</v>
      </c>
      <c r="J4" t="s">
        <v>222</v>
      </c>
      <c r="K4" t="s">
        <v>238</v>
      </c>
      <c r="M4">
        <v>116</v>
      </c>
      <c r="N4" t="s">
        <v>239</v>
      </c>
      <c r="O4" t="s">
        <v>240</v>
      </c>
      <c r="P4" t="s">
        <v>241</v>
      </c>
      <c r="Q4" t="s">
        <v>242</v>
      </c>
      <c r="R4" t="s">
        <v>242</v>
      </c>
      <c r="S4" t="s">
        <v>243</v>
      </c>
      <c r="T4" t="s">
        <v>244</v>
      </c>
      <c r="V4" t="s">
        <v>131</v>
      </c>
      <c r="W4" s="13">
        <v>806.67999999999768</v>
      </c>
      <c r="X4" s="13">
        <v>806.67999999999802</v>
      </c>
      <c r="Y4" s="13">
        <v>806.67999999999802</v>
      </c>
      <c r="Z4" s="13">
        <f t="shared" si="1"/>
        <v>0</v>
      </c>
      <c r="AF4" t="s">
        <v>7</v>
      </c>
    </row>
    <row r="5" spans="1:34">
      <c r="A5" s="1">
        <v>694</v>
      </c>
      <c r="B5" t="s">
        <v>246</v>
      </c>
      <c r="C5" t="s">
        <v>246</v>
      </c>
      <c r="D5" t="s">
        <v>140</v>
      </c>
      <c r="F5" t="s">
        <v>247</v>
      </c>
      <c r="G5" s="19" t="str">
        <f t="shared" si="0"/>
        <v>não encontrado</v>
      </c>
      <c r="H5" t="s">
        <v>247</v>
      </c>
      <c r="I5" t="s">
        <v>247</v>
      </c>
      <c r="V5" t="s">
        <v>131</v>
      </c>
      <c r="W5" s="13">
        <v>42267.07</v>
      </c>
      <c r="X5" s="217">
        <v>41664.449999999997</v>
      </c>
      <c r="Y5" s="217">
        <v>41664.449999999997</v>
      </c>
      <c r="Z5" s="13">
        <f t="shared" si="1"/>
        <v>602.62000000000262</v>
      </c>
      <c r="AF5" t="s">
        <v>5</v>
      </c>
    </row>
    <row r="6" spans="1:34">
      <c r="A6" s="1">
        <v>695</v>
      </c>
      <c r="B6" t="s">
        <v>248</v>
      </c>
      <c r="C6" t="s">
        <v>248</v>
      </c>
      <c r="D6" t="s">
        <v>249</v>
      </c>
      <c r="E6">
        <v>21</v>
      </c>
      <c r="F6" t="s">
        <v>235</v>
      </c>
      <c r="G6" s="19" t="str">
        <f t="shared" si="0"/>
        <v>21 3237-5200</v>
      </c>
      <c r="H6" t="s">
        <v>236</v>
      </c>
      <c r="I6" t="s">
        <v>237</v>
      </c>
      <c r="J6" t="s">
        <v>222</v>
      </c>
      <c r="K6" t="s">
        <v>238</v>
      </c>
      <c r="M6">
        <v>116</v>
      </c>
      <c r="N6" t="s">
        <v>239</v>
      </c>
      <c r="O6" t="s">
        <v>240</v>
      </c>
      <c r="P6" t="s">
        <v>241</v>
      </c>
      <c r="Q6" t="s">
        <v>242</v>
      </c>
      <c r="R6" t="s">
        <v>242</v>
      </c>
      <c r="S6" t="s">
        <v>243</v>
      </c>
      <c r="T6" t="s">
        <v>244</v>
      </c>
      <c r="V6" t="s">
        <v>131</v>
      </c>
      <c r="W6" s="13">
        <v>108596817.45</v>
      </c>
      <c r="X6" s="17">
        <v>111385494.95999999</v>
      </c>
      <c r="Y6" s="17">
        <v>111385494.95999999</v>
      </c>
      <c r="Z6" s="13">
        <f t="shared" si="1"/>
        <v>-2788677.5099999905</v>
      </c>
      <c r="AF6" t="s">
        <v>5</v>
      </c>
    </row>
    <row r="7" spans="1:34">
      <c r="A7" s="1">
        <v>696</v>
      </c>
      <c r="B7" t="s">
        <v>250</v>
      </c>
      <c r="C7" t="s">
        <v>250</v>
      </c>
      <c r="D7" t="s">
        <v>251</v>
      </c>
      <c r="E7">
        <v>21</v>
      </c>
      <c r="F7" t="s">
        <v>235</v>
      </c>
      <c r="G7" s="19" t="str">
        <f t="shared" si="0"/>
        <v>21 3237-5200</v>
      </c>
      <c r="H7" t="s">
        <v>236</v>
      </c>
      <c r="I7" t="s">
        <v>237</v>
      </c>
      <c r="J7" t="s">
        <v>222</v>
      </c>
      <c r="K7" t="s">
        <v>238</v>
      </c>
      <c r="M7">
        <v>116</v>
      </c>
      <c r="N7" t="s">
        <v>239</v>
      </c>
      <c r="O7" t="s">
        <v>240</v>
      </c>
      <c r="P7" t="s">
        <v>241</v>
      </c>
      <c r="Q7" t="s">
        <v>242</v>
      </c>
      <c r="R7" t="s">
        <v>242</v>
      </c>
      <c r="S7" t="s">
        <v>243</v>
      </c>
      <c r="T7" t="s">
        <v>244</v>
      </c>
      <c r="V7" t="s">
        <v>131</v>
      </c>
      <c r="W7" s="13">
        <v>18839939.559999999</v>
      </c>
      <c r="X7" s="17">
        <v>18841949.41</v>
      </c>
      <c r="Y7" s="17">
        <v>18841949.41</v>
      </c>
      <c r="Z7" s="13">
        <f t="shared" si="1"/>
        <v>-2009.8500000014901</v>
      </c>
      <c r="AF7" t="s">
        <v>5</v>
      </c>
    </row>
    <row r="8" spans="1:34">
      <c r="A8" s="1">
        <v>697</v>
      </c>
      <c r="B8" t="s">
        <v>252</v>
      </c>
      <c r="C8" t="s">
        <v>252</v>
      </c>
      <c r="D8" t="s">
        <v>253</v>
      </c>
      <c r="E8">
        <v>21</v>
      </c>
      <c r="F8" t="s">
        <v>254</v>
      </c>
      <c r="G8" s="19" t="str">
        <f t="shared" si="0"/>
        <v>21 2555-6100</v>
      </c>
      <c r="H8" t="s">
        <v>236</v>
      </c>
      <c r="I8" t="s">
        <v>255</v>
      </c>
      <c r="V8" t="s">
        <v>131</v>
      </c>
      <c r="W8" s="13">
        <v>6200015.3800000204</v>
      </c>
      <c r="X8" s="17">
        <v>6276972.9599999897</v>
      </c>
      <c r="Y8" s="17">
        <v>6276972.9599999897</v>
      </c>
      <c r="Z8" s="13">
        <f t="shared" si="1"/>
        <v>-76957.579999969341</v>
      </c>
      <c r="AF8" t="s">
        <v>5</v>
      </c>
    </row>
    <row r="9" spans="1:34">
      <c r="A9" s="1">
        <v>698</v>
      </c>
      <c r="B9" t="s">
        <v>256</v>
      </c>
      <c r="C9" t="s">
        <v>256</v>
      </c>
      <c r="D9" t="s">
        <v>140</v>
      </c>
      <c r="F9" t="s">
        <v>247</v>
      </c>
      <c r="G9" s="19" t="str">
        <f t="shared" si="0"/>
        <v>não encontrado</v>
      </c>
      <c r="H9" t="s">
        <v>247</v>
      </c>
      <c r="I9" t="s">
        <v>257</v>
      </c>
      <c r="V9" t="s">
        <v>131</v>
      </c>
      <c r="W9" s="13">
        <v>18627.110000018201</v>
      </c>
      <c r="X9" s="13">
        <v>18627.110000018201</v>
      </c>
      <c r="Y9" s="13">
        <v>18627.110000018201</v>
      </c>
      <c r="Z9" s="13">
        <f t="shared" si="1"/>
        <v>0</v>
      </c>
      <c r="AF9" t="s">
        <v>5</v>
      </c>
    </row>
    <row r="10" spans="1:34">
      <c r="A10" s="1">
        <v>699</v>
      </c>
      <c r="B10" t="s">
        <v>258</v>
      </c>
      <c r="C10" t="s">
        <v>258</v>
      </c>
      <c r="D10" t="s">
        <v>140</v>
      </c>
      <c r="F10" t="s">
        <v>247</v>
      </c>
      <c r="G10" s="19" t="str">
        <f t="shared" si="0"/>
        <v>não encontrado</v>
      </c>
      <c r="H10" t="s">
        <v>247</v>
      </c>
      <c r="I10" t="s">
        <v>259</v>
      </c>
      <c r="V10" t="s">
        <v>131</v>
      </c>
      <c r="W10" s="13">
        <v>58818450.859999903</v>
      </c>
      <c r="X10" s="13">
        <v>58818450.859999903</v>
      </c>
      <c r="Y10" s="13">
        <v>58818450.859999903</v>
      </c>
      <c r="Z10" s="13">
        <f t="shared" si="1"/>
        <v>0</v>
      </c>
      <c r="AF10" t="s">
        <v>5</v>
      </c>
    </row>
    <row r="11" spans="1:34">
      <c r="A11" s="1">
        <v>700</v>
      </c>
      <c r="B11" t="s">
        <v>260</v>
      </c>
      <c r="C11" t="s">
        <v>260</v>
      </c>
      <c r="D11" t="s">
        <v>140</v>
      </c>
      <c r="F11" t="s">
        <v>247</v>
      </c>
      <c r="G11" s="19" t="str">
        <f t="shared" si="0"/>
        <v>não encontrado</v>
      </c>
      <c r="H11" t="s">
        <v>247</v>
      </c>
      <c r="I11" t="s">
        <v>261</v>
      </c>
      <c r="K11" s="34" t="s">
        <v>261</v>
      </c>
      <c r="L11" s="34"/>
      <c r="V11" t="s">
        <v>131</v>
      </c>
      <c r="W11" s="69">
        <v>51665189.840000011</v>
      </c>
      <c r="X11" s="69">
        <v>51665189.840000011</v>
      </c>
      <c r="Y11" s="69">
        <v>51665189.840000011</v>
      </c>
      <c r="Z11" s="13">
        <f t="shared" si="1"/>
        <v>0</v>
      </c>
      <c r="AD11" t="s">
        <v>262</v>
      </c>
      <c r="AF11" t="s">
        <v>5</v>
      </c>
    </row>
    <row r="12" spans="1:34">
      <c r="A12" s="1">
        <v>701</v>
      </c>
      <c r="B12" t="s">
        <v>263</v>
      </c>
      <c r="C12" t="s">
        <v>263</v>
      </c>
      <c r="D12" t="s">
        <v>264</v>
      </c>
      <c r="F12" t="s">
        <v>247</v>
      </c>
      <c r="G12" s="19" t="str">
        <f t="shared" si="0"/>
        <v>não encontrado</v>
      </c>
      <c r="H12" t="s">
        <v>265</v>
      </c>
      <c r="I12" t="s">
        <v>266</v>
      </c>
      <c r="K12" s="34" t="s">
        <v>267</v>
      </c>
      <c r="L12" s="34"/>
      <c r="M12">
        <v>154</v>
      </c>
      <c r="N12" t="s">
        <v>268</v>
      </c>
      <c r="O12" t="s">
        <v>269</v>
      </c>
      <c r="P12" t="s">
        <v>270</v>
      </c>
      <c r="Q12" t="s">
        <v>242</v>
      </c>
      <c r="R12" t="s">
        <v>242</v>
      </c>
      <c r="S12" t="s">
        <v>243</v>
      </c>
      <c r="T12" t="s">
        <v>244</v>
      </c>
      <c r="V12" t="s">
        <v>131</v>
      </c>
      <c r="W12" s="69">
        <v>19724649.84</v>
      </c>
      <c r="X12" s="69">
        <v>19724649.84</v>
      </c>
      <c r="Y12" s="69">
        <v>19724649.84</v>
      </c>
      <c r="Z12" s="13">
        <f t="shared" si="1"/>
        <v>0</v>
      </c>
      <c r="AD12" t="s">
        <v>262</v>
      </c>
      <c r="AF12" t="s">
        <v>5</v>
      </c>
    </row>
    <row r="13" spans="1:34">
      <c r="A13" s="1">
        <v>702</v>
      </c>
      <c r="B13" t="s">
        <v>271</v>
      </c>
      <c r="C13" t="s">
        <v>271</v>
      </c>
      <c r="D13" t="s">
        <v>272</v>
      </c>
      <c r="E13">
        <v>21</v>
      </c>
      <c r="F13" t="s">
        <v>273</v>
      </c>
      <c r="G13" s="19" t="str">
        <f t="shared" si="0"/>
        <v>21 2163-4687</v>
      </c>
      <c r="H13" t="s">
        <v>274</v>
      </c>
      <c r="I13" t="s">
        <v>266</v>
      </c>
      <c r="K13" s="34" t="s">
        <v>267</v>
      </c>
      <c r="L13" s="34"/>
      <c r="M13">
        <v>154</v>
      </c>
      <c r="N13" t="s">
        <v>268</v>
      </c>
      <c r="O13" t="s">
        <v>269</v>
      </c>
      <c r="P13" t="s">
        <v>270</v>
      </c>
      <c r="Q13" t="s">
        <v>242</v>
      </c>
      <c r="R13" t="s">
        <v>242</v>
      </c>
      <c r="S13" t="s">
        <v>243</v>
      </c>
      <c r="T13" t="s">
        <v>244</v>
      </c>
      <c r="V13" t="s">
        <v>131</v>
      </c>
      <c r="W13" s="69">
        <f>15793668.47+151514.75</f>
        <v>15945183.220000001</v>
      </c>
      <c r="X13" s="69">
        <f>15793668.47+151514.75</f>
        <v>15945183.220000001</v>
      </c>
      <c r="Y13" s="69">
        <f>15793668.47+151514.75</f>
        <v>15945183.220000001</v>
      </c>
      <c r="Z13" s="13">
        <f t="shared" si="1"/>
        <v>0</v>
      </c>
      <c r="AF13" t="s">
        <v>5</v>
      </c>
    </row>
    <row r="14" spans="1:34">
      <c r="A14" s="1">
        <v>703</v>
      </c>
      <c r="B14" t="s">
        <v>271</v>
      </c>
      <c r="C14" t="s">
        <v>271</v>
      </c>
      <c r="D14" t="s">
        <v>272</v>
      </c>
      <c r="E14">
        <v>21</v>
      </c>
      <c r="F14" t="s">
        <v>273</v>
      </c>
      <c r="G14" s="19" t="str">
        <f t="shared" si="0"/>
        <v>21 2163-4687</v>
      </c>
      <c r="H14" t="s">
        <v>274</v>
      </c>
      <c r="I14" t="s">
        <v>266</v>
      </c>
      <c r="K14" s="34" t="s">
        <v>267</v>
      </c>
      <c r="L14" s="34"/>
      <c r="M14">
        <v>154</v>
      </c>
      <c r="N14" t="s">
        <v>268</v>
      </c>
      <c r="O14" t="s">
        <v>269</v>
      </c>
      <c r="P14" t="s">
        <v>270</v>
      </c>
      <c r="Q14" t="s">
        <v>242</v>
      </c>
      <c r="R14" t="s">
        <v>242</v>
      </c>
      <c r="S14" t="s">
        <v>243</v>
      </c>
      <c r="T14" t="s">
        <v>244</v>
      </c>
      <c r="V14" t="s">
        <v>131</v>
      </c>
      <c r="W14" s="69">
        <v>2235181.5</v>
      </c>
      <c r="X14" s="69">
        <v>2235181.5</v>
      </c>
      <c r="Y14" s="69">
        <v>2235181.5</v>
      </c>
      <c r="Z14" s="13">
        <f t="shared" si="1"/>
        <v>0</v>
      </c>
      <c r="AF14" t="s">
        <v>4</v>
      </c>
    </row>
    <row r="15" spans="1:34">
      <c r="A15" s="1">
        <v>704</v>
      </c>
      <c r="B15" t="s">
        <v>275</v>
      </c>
      <c r="C15" t="s">
        <v>276</v>
      </c>
      <c r="D15" t="s">
        <v>277</v>
      </c>
      <c r="E15">
        <v>21</v>
      </c>
      <c r="F15" t="s">
        <v>278</v>
      </c>
      <c r="G15" s="19" t="str">
        <f t="shared" si="0"/>
        <v>21 2163-5500</v>
      </c>
      <c r="H15" t="s">
        <v>274</v>
      </c>
      <c r="I15" t="s">
        <v>266</v>
      </c>
      <c r="K15" s="34" t="s">
        <v>267</v>
      </c>
      <c r="L15" s="34"/>
      <c r="M15">
        <v>154</v>
      </c>
      <c r="N15" t="s">
        <v>268</v>
      </c>
      <c r="O15" t="s">
        <v>269</v>
      </c>
      <c r="P15" t="s">
        <v>270</v>
      </c>
      <c r="Q15" t="s">
        <v>242</v>
      </c>
      <c r="R15" t="s">
        <v>242</v>
      </c>
      <c r="S15" t="s">
        <v>243</v>
      </c>
      <c r="T15" t="s">
        <v>244</v>
      </c>
      <c r="V15" t="s">
        <v>131</v>
      </c>
      <c r="W15" s="69">
        <v>303224.96999999997</v>
      </c>
      <c r="X15" s="69">
        <v>303224.96999999997</v>
      </c>
      <c r="Y15" s="69">
        <v>303224.96999999997</v>
      </c>
      <c r="Z15" s="13">
        <f t="shared" si="1"/>
        <v>0</v>
      </c>
      <c r="AF15" t="s">
        <v>5</v>
      </c>
    </row>
    <row r="16" spans="1:34">
      <c r="A16" s="1">
        <v>705</v>
      </c>
      <c r="B16" s="70" t="s">
        <v>279</v>
      </c>
      <c r="C16" s="70" t="s">
        <v>279</v>
      </c>
      <c r="D16" t="s">
        <v>280</v>
      </c>
      <c r="E16">
        <v>21</v>
      </c>
      <c r="F16" t="s">
        <v>273</v>
      </c>
      <c r="G16" s="19" t="str">
        <f t="shared" si="0"/>
        <v>21 2163-4687</v>
      </c>
      <c r="H16" t="s">
        <v>274</v>
      </c>
      <c r="I16" t="s">
        <v>266</v>
      </c>
      <c r="K16" s="34" t="s">
        <v>267</v>
      </c>
      <c r="L16" s="34"/>
      <c r="M16">
        <v>154</v>
      </c>
      <c r="N16" t="s">
        <v>268</v>
      </c>
      <c r="O16" t="s">
        <v>269</v>
      </c>
      <c r="P16" t="s">
        <v>270</v>
      </c>
      <c r="Q16" t="s">
        <v>242</v>
      </c>
      <c r="R16" t="s">
        <v>242</v>
      </c>
      <c r="S16" t="s">
        <v>243</v>
      </c>
      <c r="T16" t="s">
        <v>244</v>
      </c>
      <c r="V16" t="s">
        <v>131</v>
      </c>
      <c r="W16" s="69">
        <v>11132537.6</v>
      </c>
      <c r="X16" s="69">
        <v>11132537.6</v>
      </c>
      <c r="Y16" s="69">
        <v>11132537.6</v>
      </c>
      <c r="Z16" s="13">
        <f t="shared" si="1"/>
        <v>0</v>
      </c>
      <c r="AF16" t="s">
        <v>5</v>
      </c>
    </row>
    <row r="17" spans="1:32">
      <c r="A17" s="1">
        <v>706</v>
      </c>
      <c r="B17" s="70" t="s">
        <v>279</v>
      </c>
      <c r="C17" s="70" t="s">
        <v>279</v>
      </c>
      <c r="D17" t="s">
        <v>280</v>
      </c>
      <c r="E17">
        <v>21</v>
      </c>
      <c r="F17" t="s">
        <v>273</v>
      </c>
      <c r="G17" s="19" t="str">
        <f t="shared" si="0"/>
        <v>21 2163-4687</v>
      </c>
      <c r="H17" t="s">
        <v>274</v>
      </c>
      <c r="I17" t="s">
        <v>266</v>
      </c>
      <c r="K17" s="34" t="s">
        <v>267</v>
      </c>
      <c r="L17" s="34"/>
      <c r="M17">
        <v>154</v>
      </c>
      <c r="N17" t="s">
        <v>268</v>
      </c>
      <c r="O17" t="s">
        <v>269</v>
      </c>
      <c r="P17" t="s">
        <v>270</v>
      </c>
      <c r="Q17" t="s">
        <v>242</v>
      </c>
      <c r="R17" t="s">
        <v>242</v>
      </c>
      <c r="S17" t="s">
        <v>243</v>
      </c>
      <c r="T17" t="s">
        <v>244</v>
      </c>
      <c r="V17" t="s">
        <v>131</v>
      </c>
      <c r="W17" s="68">
        <v>2013164.93</v>
      </c>
      <c r="X17" s="68">
        <v>2013164.93</v>
      </c>
      <c r="Y17" s="68">
        <v>2013164.93</v>
      </c>
      <c r="Z17" s="13">
        <f t="shared" si="1"/>
        <v>0</v>
      </c>
      <c r="AF17" t="s">
        <v>6</v>
      </c>
    </row>
    <row r="18" spans="1:32">
      <c r="A18" s="1">
        <v>707</v>
      </c>
      <c r="B18" t="s">
        <v>281</v>
      </c>
      <c r="C18" t="s">
        <v>281</v>
      </c>
      <c r="D18" t="s">
        <v>282</v>
      </c>
      <c r="E18">
        <v>21</v>
      </c>
      <c r="F18" t="s">
        <v>283</v>
      </c>
      <c r="G18" s="19" t="str">
        <f t="shared" si="0"/>
        <v>21 2555-5642</v>
      </c>
      <c r="H18" t="s">
        <v>265</v>
      </c>
      <c r="I18" t="s">
        <v>266</v>
      </c>
      <c r="K18" s="34" t="s">
        <v>267</v>
      </c>
      <c r="L18" s="34"/>
      <c r="M18">
        <v>154</v>
      </c>
      <c r="N18" t="s">
        <v>268</v>
      </c>
      <c r="O18" t="s">
        <v>269</v>
      </c>
      <c r="P18" t="s">
        <v>270</v>
      </c>
      <c r="Q18" t="s">
        <v>242</v>
      </c>
      <c r="R18" t="s">
        <v>242</v>
      </c>
      <c r="S18" t="s">
        <v>243</v>
      </c>
      <c r="T18" t="s">
        <v>244</v>
      </c>
      <c r="V18" t="s">
        <v>131</v>
      </c>
      <c r="W18" s="69">
        <v>437866</v>
      </c>
      <c r="X18" s="69">
        <v>437866</v>
      </c>
      <c r="Y18" s="69">
        <v>437866</v>
      </c>
      <c r="Z18" s="13">
        <f t="shared" si="1"/>
        <v>0</v>
      </c>
      <c r="AF18" t="s">
        <v>5</v>
      </c>
    </row>
    <row r="19" spans="1:32">
      <c r="A19" s="1">
        <v>708</v>
      </c>
      <c r="B19" t="s">
        <v>271</v>
      </c>
      <c r="C19" t="s">
        <v>271</v>
      </c>
      <c r="D19" t="s">
        <v>272</v>
      </c>
      <c r="E19">
        <v>21</v>
      </c>
      <c r="F19" t="s">
        <v>273</v>
      </c>
      <c r="G19" s="19" t="str">
        <f t="shared" si="0"/>
        <v>21 2163-4687</v>
      </c>
      <c r="H19" t="s">
        <v>274</v>
      </c>
      <c r="I19" t="s">
        <v>266</v>
      </c>
      <c r="K19" s="34" t="s">
        <v>267</v>
      </c>
      <c r="L19" s="34"/>
      <c r="M19">
        <v>154</v>
      </c>
      <c r="N19" t="s">
        <v>268</v>
      </c>
      <c r="O19" t="s">
        <v>269</v>
      </c>
      <c r="P19" t="s">
        <v>270</v>
      </c>
      <c r="Q19" t="s">
        <v>242</v>
      </c>
      <c r="R19" t="s">
        <v>242</v>
      </c>
      <c r="S19" t="s">
        <v>243</v>
      </c>
      <c r="T19" t="s">
        <v>244</v>
      </c>
      <c r="V19" t="s">
        <v>131</v>
      </c>
      <c r="W19" s="68">
        <v>27765.279999999999</v>
      </c>
      <c r="X19" s="68">
        <v>27765.279999999999</v>
      </c>
      <c r="Y19" s="68">
        <v>27765.279999999999</v>
      </c>
      <c r="Z19" s="13">
        <f t="shared" si="1"/>
        <v>0</v>
      </c>
      <c r="AF19" t="s">
        <v>6</v>
      </c>
    </row>
    <row r="20" spans="1:32">
      <c r="A20" s="1">
        <v>709</v>
      </c>
      <c r="B20" t="s">
        <v>284</v>
      </c>
      <c r="C20" t="s">
        <v>284</v>
      </c>
      <c r="D20" s="71" t="s">
        <v>285</v>
      </c>
      <c r="E20">
        <v>21</v>
      </c>
      <c r="F20" t="s">
        <v>286</v>
      </c>
      <c r="G20" s="19" t="str">
        <f t="shared" si="0"/>
        <v>21 3550-9150</v>
      </c>
      <c r="H20" t="s">
        <v>287</v>
      </c>
      <c r="I20" t="s">
        <v>288</v>
      </c>
      <c r="K20" s="34" t="s">
        <v>289</v>
      </c>
      <c r="L20" s="34"/>
      <c r="M20" t="s">
        <v>290</v>
      </c>
      <c r="N20" t="s">
        <v>291</v>
      </c>
      <c r="O20" t="s">
        <v>292</v>
      </c>
      <c r="P20" t="s">
        <v>293</v>
      </c>
      <c r="Q20" t="s">
        <v>242</v>
      </c>
      <c r="R20" t="s">
        <v>294</v>
      </c>
      <c r="S20" t="s">
        <v>243</v>
      </c>
      <c r="T20" t="s">
        <v>244</v>
      </c>
      <c r="V20" t="s">
        <v>131</v>
      </c>
      <c r="W20" s="13">
        <v>4014073.68</v>
      </c>
      <c r="X20" s="13">
        <v>4014073.68</v>
      </c>
      <c r="Y20" s="13">
        <v>4014073.68</v>
      </c>
      <c r="Z20" s="13">
        <f t="shared" si="1"/>
        <v>0</v>
      </c>
      <c r="AD20" t="s">
        <v>295</v>
      </c>
      <c r="AF20" t="s">
        <v>4</v>
      </c>
    </row>
    <row r="21" spans="1:32">
      <c r="A21" s="1">
        <v>710</v>
      </c>
      <c r="B21" t="s">
        <v>296</v>
      </c>
      <c r="C21" t="s">
        <v>297</v>
      </c>
      <c r="D21" t="s">
        <v>298</v>
      </c>
      <c r="E21">
        <v>21</v>
      </c>
      <c r="F21" t="s">
        <v>299</v>
      </c>
      <c r="G21" s="19" t="str">
        <f t="shared" si="0"/>
        <v>21 2555-4113</v>
      </c>
      <c r="H21" t="s">
        <v>300</v>
      </c>
      <c r="I21" t="s">
        <v>301</v>
      </c>
      <c r="K21" s="34" t="s">
        <v>302</v>
      </c>
      <c r="L21" s="34"/>
      <c r="M21" t="s">
        <v>290</v>
      </c>
      <c r="O21" t="s">
        <v>292</v>
      </c>
      <c r="P21" t="s">
        <v>293</v>
      </c>
      <c r="Q21" t="s">
        <v>242</v>
      </c>
      <c r="R21" t="s">
        <v>294</v>
      </c>
      <c r="S21" t="s">
        <v>243</v>
      </c>
      <c r="T21" t="s">
        <v>244</v>
      </c>
      <c r="V21" t="s">
        <v>131</v>
      </c>
      <c r="W21" s="69">
        <v>1426028.6599999799</v>
      </c>
      <c r="X21" s="69">
        <v>1426028.6599999799</v>
      </c>
      <c r="Y21" s="69">
        <v>1426028.6599999799</v>
      </c>
      <c r="Z21" s="13">
        <f t="shared" si="1"/>
        <v>0</v>
      </c>
      <c r="AF21" t="s">
        <v>4</v>
      </c>
    </row>
    <row r="22" spans="1:32">
      <c r="A22" s="1">
        <v>711</v>
      </c>
      <c r="B22" t="s">
        <v>256</v>
      </c>
      <c r="C22" t="s">
        <v>256</v>
      </c>
      <c r="D22" t="s">
        <v>140</v>
      </c>
      <c r="F22" t="s">
        <v>247</v>
      </c>
      <c r="G22" s="19" t="str">
        <f t="shared" si="0"/>
        <v>não encontrado</v>
      </c>
      <c r="H22" t="s">
        <v>247</v>
      </c>
      <c r="I22" t="s">
        <v>257</v>
      </c>
      <c r="V22" t="s">
        <v>131</v>
      </c>
      <c r="W22" s="69">
        <v>40059.29</v>
      </c>
      <c r="X22" s="69">
        <v>40059.29</v>
      </c>
      <c r="Y22" s="69">
        <v>40059.29</v>
      </c>
      <c r="Z22" s="13">
        <f t="shared" si="1"/>
        <v>0</v>
      </c>
      <c r="AF22" t="s">
        <v>4</v>
      </c>
    </row>
    <row r="23" spans="1:32">
      <c r="A23" s="1">
        <v>712</v>
      </c>
      <c r="B23" s="70" t="s">
        <v>279</v>
      </c>
      <c r="C23" s="70" t="s">
        <v>279</v>
      </c>
      <c r="D23" t="s">
        <v>280</v>
      </c>
      <c r="E23">
        <v>21</v>
      </c>
      <c r="F23" t="s">
        <v>273</v>
      </c>
      <c r="G23" s="19" t="str">
        <f t="shared" si="0"/>
        <v>21 2163-4687</v>
      </c>
      <c r="H23" t="s">
        <v>274</v>
      </c>
      <c r="I23" t="s">
        <v>266</v>
      </c>
      <c r="K23" s="34" t="s">
        <v>267</v>
      </c>
      <c r="L23" s="34"/>
      <c r="M23">
        <v>154</v>
      </c>
      <c r="N23" t="s">
        <v>268</v>
      </c>
      <c r="O23" t="s">
        <v>269</v>
      </c>
      <c r="P23" t="s">
        <v>270</v>
      </c>
      <c r="Q23" t="s">
        <v>242</v>
      </c>
      <c r="R23" t="s">
        <v>242</v>
      </c>
      <c r="S23" t="s">
        <v>243</v>
      </c>
      <c r="T23" t="s">
        <v>244</v>
      </c>
      <c r="V23" t="s">
        <v>131</v>
      </c>
      <c r="W23" s="13">
        <v>3821825.18</v>
      </c>
      <c r="X23" s="13">
        <v>3821825.18</v>
      </c>
      <c r="Y23" s="13">
        <v>3821825.18</v>
      </c>
      <c r="Z23" s="13">
        <f t="shared" si="1"/>
        <v>0</v>
      </c>
      <c r="AF23" t="s">
        <v>4</v>
      </c>
    </row>
    <row r="24" spans="1:32">
      <c r="A24" s="1">
        <v>713</v>
      </c>
      <c r="B24" t="s">
        <v>250</v>
      </c>
      <c r="C24" t="s">
        <v>250</v>
      </c>
      <c r="D24" t="s">
        <v>251</v>
      </c>
      <c r="E24">
        <v>21</v>
      </c>
      <c r="F24" t="s">
        <v>235</v>
      </c>
      <c r="G24" s="19" t="str">
        <f t="shared" si="0"/>
        <v>21 3237-5200</v>
      </c>
      <c r="H24" t="s">
        <v>236</v>
      </c>
      <c r="I24" t="s">
        <v>237</v>
      </c>
      <c r="J24" t="s">
        <v>222</v>
      </c>
      <c r="K24" t="s">
        <v>238</v>
      </c>
      <c r="M24">
        <v>116</v>
      </c>
      <c r="N24" t="s">
        <v>239</v>
      </c>
      <c r="O24" t="s">
        <v>240</v>
      </c>
      <c r="P24" t="s">
        <v>241</v>
      </c>
      <c r="Q24" t="s">
        <v>242</v>
      </c>
      <c r="R24" t="s">
        <v>242</v>
      </c>
      <c r="S24" t="s">
        <v>243</v>
      </c>
      <c r="T24" t="s">
        <v>244</v>
      </c>
      <c r="V24" t="s">
        <v>131</v>
      </c>
      <c r="W24" s="68">
        <f>254130.02+10362971.66</f>
        <v>10617101.68</v>
      </c>
      <c r="X24" s="12">
        <f>254130.02+8962458.7</f>
        <v>9216588.7199999988</v>
      </c>
      <c r="Y24" s="12">
        <f>254130.02+8962458.7</f>
        <v>9216588.7199999988</v>
      </c>
      <c r="Z24" s="13">
        <f t="shared" si="1"/>
        <v>1400512.9600000009</v>
      </c>
      <c r="AF24" t="s">
        <v>6</v>
      </c>
    </row>
    <row r="25" spans="1:32">
      <c r="A25" s="1">
        <v>714</v>
      </c>
      <c r="B25" t="s">
        <v>252</v>
      </c>
      <c r="C25" t="s">
        <v>252</v>
      </c>
      <c r="D25" t="s">
        <v>253</v>
      </c>
      <c r="E25">
        <v>21</v>
      </c>
      <c r="F25" t="s">
        <v>254</v>
      </c>
      <c r="G25" s="19" t="str">
        <f t="shared" si="0"/>
        <v>21 2555-6100</v>
      </c>
      <c r="H25" t="s">
        <v>236</v>
      </c>
      <c r="I25" t="s">
        <v>247</v>
      </c>
      <c r="V25" t="s">
        <v>131</v>
      </c>
      <c r="W25" s="68">
        <v>66569.66</v>
      </c>
      <c r="X25" s="218">
        <v>66569.66</v>
      </c>
      <c r="Y25" s="218">
        <v>66569.66</v>
      </c>
      <c r="Z25" s="13">
        <f t="shared" si="1"/>
        <v>0</v>
      </c>
      <c r="AF25" t="s">
        <v>6</v>
      </c>
    </row>
    <row r="26" spans="1:32">
      <c r="A26" s="1">
        <v>715</v>
      </c>
      <c r="B26" t="s">
        <v>250</v>
      </c>
      <c r="C26" t="s">
        <v>250</v>
      </c>
      <c r="D26" t="s">
        <v>251</v>
      </c>
      <c r="E26">
        <v>21</v>
      </c>
      <c r="F26" t="s">
        <v>235</v>
      </c>
      <c r="G26" s="19" t="str">
        <f t="shared" si="0"/>
        <v>21 3237-5200</v>
      </c>
      <c r="H26" t="s">
        <v>236</v>
      </c>
      <c r="I26" t="s">
        <v>237</v>
      </c>
      <c r="J26" t="s">
        <v>222</v>
      </c>
      <c r="K26" t="s">
        <v>238</v>
      </c>
      <c r="M26">
        <v>116</v>
      </c>
      <c r="N26" t="s">
        <v>239</v>
      </c>
      <c r="O26" t="s">
        <v>240</v>
      </c>
      <c r="P26" t="s">
        <v>241</v>
      </c>
      <c r="Q26" t="s">
        <v>242</v>
      </c>
      <c r="R26" t="s">
        <v>242</v>
      </c>
      <c r="S26" t="s">
        <v>243</v>
      </c>
      <c r="T26" t="s">
        <v>244</v>
      </c>
      <c r="V26" t="s">
        <v>131</v>
      </c>
      <c r="W26" s="13">
        <v>3626639.91</v>
      </c>
      <c r="X26" s="13">
        <v>3626639.91</v>
      </c>
      <c r="Y26" s="13">
        <v>3626639.91</v>
      </c>
      <c r="Z26" s="13">
        <f t="shared" si="1"/>
        <v>0</v>
      </c>
      <c r="AF26" t="s">
        <v>7</v>
      </c>
    </row>
  </sheetData>
  <autoFilter ref="A1:AH26" xr:uid="{00000000-0009-0000-0000-000008000000}"/>
  <dataValidations count="2">
    <dataValidation type="custom" allowBlank="1" showInputMessage="1" showErrorMessage="1" prompt="SOMENTE PERMITIDO 9 CARACTERES" sqref="G2:G26" xr:uid="{00000000-0002-0000-0800-000000000000}">
      <formula1>LTE(LEN(G2),(8))</formula1>
    </dataValidation>
    <dataValidation type="custom" allowBlank="1" showInputMessage="1" showErrorMessage="1" prompt="SOMENTE PERMITIDO 100 CARACTERES" sqref="I26 I2:I4 I6:I24" xr:uid="{00000000-0002-0000-0800-000001000000}">
      <formula1>LTE(LEN(I2),(100))</formula1>
    </dataValidation>
  </dataValidations>
  <hyperlinks>
    <hyperlink ref="D16" r:id="rId1" display="http://cnpj.info/12334551000170" xr:uid="{00000000-0004-0000-0800-000000000000}"/>
    <hyperlink ref="D17" r:id="rId2" display="http://cnpj.info/12334551000170" xr:uid="{00000000-0004-0000-0800-000001000000}"/>
    <hyperlink ref="D23" r:id="rId3" display="http://cnpj.info/12334551000170" xr:uid="{00000000-0004-0000-0800-000002000000}"/>
  </hyperlinks>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ilha8"/>
  <dimension ref="A1:IL1166"/>
  <sheetViews>
    <sheetView topLeftCell="A247" zoomScale="85" zoomScaleNormal="85" workbookViewId="0">
      <pane xSplit="1" topLeftCell="E1" activePane="topRight" state="frozen"/>
      <selection activeCell="K279" sqref="K279"/>
      <selection pane="topRight" activeCell="K279" sqref="K279"/>
    </sheetView>
  </sheetViews>
  <sheetFormatPr defaultRowHeight="15"/>
  <cols>
    <col min="1" max="1" width="8.7109375" style="1"/>
    <col min="2" max="2" width="48.5703125" customWidth="1"/>
    <col min="3" max="3" width="79.7109375" bestFit="1" customWidth="1"/>
    <col min="4" max="4" width="19.28515625" customWidth="1"/>
    <col min="5" max="5" width="18.7109375" customWidth="1"/>
    <col min="6" max="6" width="22.7109375" customWidth="1"/>
    <col min="7" max="7" width="9.5703125" customWidth="1"/>
    <col min="8" max="9" width="13.42578125" customWidth="1"/>
    <col min="10" max="10" width="49.28515625" customWidth="1"/>
    <col min="11" max="12" width="50.28515625" customWidth="1"/>
    <col min="13" max="13" width="33.5703125" customWidth="1"/>
    <col min="14" max="14" width="35.7109375" customWidth="1"/>
    <col min="15" max="15" width="12.7109375" customWidth="1"/>
    <col min="16" max="16" width="29.42578125" customWidth="1"/>
    <col min="17" max="17" width="33" customWidth="1"/>
    <col min="18" max="18" width="12.5703125" customWidth="1"/>
    <col min="19" max="19" width="21.28515625" customWidth="1"/>
    <col min="20" max="20" width="21.5703125" customWidth="1"/>
    <col min="21" max="21" width="12.7109375" customWidth="1"/>
    <col min="22" max="22" width="20.28515625" customWidth="1"/>
    <col min="23" max="23" width="17.28515625" customWidth="1"/>
    <col min="24" max="24" width="12.28515625" customWidth="1"/>
    <col min="25" max="25" width="24.28515625" customWidth="1"/>
    <col min="26" max="27" width="29.7109375" customWidth="1"/>
    <col min="28" max="28" width="19.28515625" customWidth="1"/>
    <col min="29" max="29" width="31.42578125" style="1" customWidth="1"/>
    <col min="30" max="30" width="13.28515625" customWidth="1"/>
    <col min="31" max="31" width="36.28515625" style="7" customWidth="1"/>
    <col min="32" max="32" width="76.5703125" customWidth="1"/>
    <col min="33" max="33" width="24.7109375" customWidth="1"/>
    <col min="34" max="34" width="20.7109375" customWidth="1"/>
    <col min="35" max="35" width="28.7109375" customWidth="1"/>
    <col min="36" max="36" width="55.140625" bestFit="1" customWidth="1"/>
  </cols>
  <sheetData>
    <row r="1" spans="1:36" s="1" customFormat="1">
      <c r="A1" s="1" t="s">
        <v>29</v>
      </c>
      <c r="B1" s="141" t="s">
        <v>44</v>
      </c>
      <c r="C1" s="2" t="s">
        <v>218</v>
      </c>
      <c r="D1" s="141" t="s">
        <v>45</v>
      </c>
      <c r="E1" s="2" t="s">
        <v>303</v>
      </c>
      <c r="F1" s="2" t="s">
        <v>304</v>
      </c>
      <c r="G1" s="2" t="s">
        <v>219</v>
      </c>
      <c r="H1" s="2" t="s">
        <v>220</v>
      </c>
      <c r="I1" s="2" t="s">
        <v>22</v>
      </c>
      <c r="J1" s="2"/>
      <c r="K1" s="2" t="s">
        <v>46</v>
      </c>
      <c r="L1" s="2" t="s">
        <v>47</v>
      </c>
      <c r="M1" s="2" t="s">
        <v>221</v>
      </c>
      <c r="N1" s="2" t="s">
        <v>222</v>
      </c>
      <c r="O1" s="2" t="s">
        <v>223</v>
      </c>
      <c r="P1" s="2" t="s">
        <v>224</v>
      </c>
      <c r="Q1" s="2" t="s">
        <v>225</v>
      </c>
      <c r="R1" s="2" t="s">
        <v>226</v>
      </c>
      <c r="S1" s="2" t="s">
        <v>227</v>
      </c>
      <c r="T1" s="2" t="s">
        <v>228</v>
      </c>
      <c r="U1" s="2" t="s">
        <v>229</v>
      </c>
      <c r="V1" s="2" t="s">
        <v>230</v>
      </c>
      <c r="W1" s="2" t="s">
        <v>55</v>
      </c>
      <c r="X1" s="2" t="s">
        <v>48</v>
      </c>
      <c r="Y1" s="2" t="s">
        <v>49</v>
      </c>
      <c r="Z1" s="2" t="s">
        <v>50</v>
      </c>
      <c r="AA1" s="2" t="s">
        <v>51</v>
      </c>
      <c r="AB1" s="2" t="s">
        <v>52</v>
      </c>
      <c r="AC1" s="2" t="s">
        <v>53</v>
      </c>
      <c r="AD1" s="2" t="s">
        <v>48</v>
      </c>
      <c r="AE1" s="6" t="s">
        <v>54</v>
      </c>
      <c r="AF1" s="2" t="s">
        <v>56</v>
      </c>
      <c r="AG1" s="2" t="s">
        <v>305</v>
      </c>
      <c r="AH1" s="141" t="s">
        <v>40</v>
      </c>
      <c r="AI1" s="2" t="s">
        <v>232</v>
      </c>
      <c r="AJ1" s="205" t="s">
        <v>57</v>
      </c>
    </row>
    <row r="2" spans="1:36">
      <c r="A2" s="1">
        <v>1</v>
      </c>
      <c r="B2" s="5" t="s">
        <v>306</v>
      </c>
      <c r="C2" s="4" t="s">
        <v>306</v>
      </c>
      <c r="D2" s="3">
        <v>33845322002134</v>
      </c>
      <c r="F2" t="s">
        <v>307</v>
      </c>
      <c r="G2" s="4" t="s">
        <v>308</v>
      </c>
      <c r="H2" s="19">
        <v>78985814</v>
      </c>
      <c r="I2" s="19" t="str">
        <f t="shared" ref="I2:I33" si="0">TRIM(G2&amp;" "&amp;H2)</f>
        <v>21 78985814</v>
      </c>
      <c r="J2" s="19"/>
      <c r="K2" s="25" t="s">
        <v>309</v>
      </c>
      <c r="L2" t="str">
        <f>TRIM(M2&amp;" "&amp;N2&amp;" "&amp;O2&amp;" "&amp;P2&amp;" "&amp;Q2&amp;" "&amp;R2&amp;" "&amp;S2&amp;" "&amp;T2&amp;" "&amp;U2&amp;" "&amp;V2)</f>
        <v>Rod Washington Luiz 13501 Chacaras Rio - Petropolis 25230005 Rio de Janeiro Duque de Caxias BRASIL</v>
      </c>
      <c r="M2" s="4" t="s">
        <v>310</v>
      </c>
      <c r="N2" s="4" t="s">
        <v>311</v>
      </c>
      <c r="O2" s="4" t="s">
        <v>312</v>
      </c>
      <c r="P2" s="4"/>
      <c r="Q2" s="4" t="s">
        <v>313</v>
      </c>
      <c r="R2" s="20">
        <v>25230005</v>
      </c>
      <c r="S2" s="4" t="s">
        <v>242</v>
      </c>
      <c r="T2" s="4" t="s">
        <v>314</v>
      </c>
      <c r="V2" t="s">
        <v>315</v>
      </c>
      <c r="W2" t="s">
        <v>316</v>
      </c>
      <c r="X2" t="s">
        <v>131</v>
      </c>
      <c r="Y2" s="13">
        <v>3500</v>
      </c>
      <c r="Z2" s="13">
        <v>3500</v>
      </c>
      <c r="AA2" s="13"/>
      <c r="AF2" t="s">
        <v>317</v>
      </c>
      <c r="AH2" t="s">
        <v>4</v>
      </c>
      <c r="AJ2" t="s">
        <v>318</v>
      </c>
    </row>
    <row r="3" spans="1:36">
      <c r="A3" s="1">
        <v>2</v>
      </c>
      <c r="B3" t="s">
        <v>319</v>
      </c>
      <c r="C3" t="s">
        <v>319</v>
      </c>
      <c r="D3" s="73" t="s">
        <v>320</v>
      </c>
      <c r="F3" t="s">
        <v>307</v>
      </c>
      <c r="H3" s="19" t="s">
        <v>247</v>
      </c>
      <c r="I3" s="19" t="str">
        <f t="shared" si="0"/>
        <v>não encontrado</v>
      </c>
      <c r="J3" s="19"/>
      <c r="K3" s="25" t="s">
        <v>321</v>
      </c>
      <c r="L3" t="str">
        <f>TRIM(M3&amp;" "&amp;N3&amp;" "&amp;O3&amp;" "&amp;P3&amp;" "&amp;Q3&amp;" "&amp;R3&amp;" "&amp;S3&amp;" "&amp;T3&amp;" "&amp;U3&amp;" "&amp;V3)</f>
        <v>Rua CN-I S/N Cajueiro 28200-000 Rio de Janeiro São João da Barra RJ BRASIL</v>
      </c>
      <c r="M3" s="10" t="s">
        <v>222</v>
      </c>
      <c r="N3" s="14" t="s">
        <v>322</v>
      </c>
      <c r="O3" t="s">
        <v>290</v>
      </c>
      <c r="P3" s="4"/>
      <c r="Q3" t="s">
        <v>323</v>
      </c>
      <c r="R3" t="s">
        <v>293</v>
      </c>
      <c r="S3" t="s">
        <v>242</v>
      </c>
      <c r="T3" t="s">
        <v>324</v>
      </c>
      <c r="U3" t="s">
        <v>243</v>
      </c>
      <c r="V3" t="s">
        <v>315</v>
      </c>
      <c r="W3" t="s">
        <v>59</v>
      </c>
      <c r="X3" t="s">
        <v>131</v>
      </c>
      <c r="Y3" s="13">
        <v>304683.24</v>
      </c>
      <c r="Z3" s="13">
        <v>307444.51</v>
      </c>
      <c r="AA3" s="304">
        <v>0</v>
      </c>
      <c r="AE3" s="17"/>
      <c r="AF3" t="s">
        <v>325</v>
      </c>
      <c r="AH3" t="s">
        <v>4</v>
      </c>
      <c r="AJ3" t="s">
        <v>318</v>
      </c>
    </row>
    <row r="4" spans="1:36">
      <c r="A4" s="1">
        <v>3</v>
      </c>
      <c r="B4" s="5" t="s">
        <v>326</v>
      </c>
      <c r="C4" s="4" t="s">
        <v>326</v>
      </c>
      <c r="D4" s="3">
        <v>42880212000150</v>
      </c>
      <c r="F4" t="s">
        <v>316</v>
      </c>
      <c r="G4" s="4" t="s">
        <v>308</v>
      </c>
      <c r="H4" s="19" t="s">
        <v>327</v>
      </c>
      <c r="I4" s="19" t="str">
        <f t="shared" si="0"/>
        <v>21 9959-1875</v>
      </c>
      <c r="J4" s="19"/>
      <c r="K4" s="25" t="s">
        <v>328</v>
      </c>
      <c r="L4" t="str">
        <f>TRIM(M4&amp;" "&amp;N4&amp;" "&amp;O4&amp;" "&amp;P4&amp;" "&amp;Q4&amp;" "&amp;R4&amp;" "&amp;S4&amp;" "&amp;T4&amp;" "&amp;U4&amp;" "&amp;V4)</f>
        <v>Rua Frei Leandro 26 Apto 602 Lagoa 22470210 Rio de Janeiro Rio de Janeiro BRASIL</v>
      </c>
      <c r="M4" s="4" t="s">
        <v>222</v>
      </c>
      <c r="N4" s="4" t="s">
        <v>329</v>
      </c>
      <c r="O4" s="4" t="s">
        <v>330</v>
      </c>
      <c r="P4" s="4" t="s">
        <v>331</v>
      </c>
      <c r="Q4" s="4" t="s">
        <v>332</v>
      </c>
      <c r="R4" s="20">
        <v>22470210</v>
      </c>
      <c r="S4" s="4" t="s">
        <v>242</v>
      </c>
      <c r="T4" s="4" t="s">
        <v>242</v>
      </c>
      <c r="V4" t="s">
        <v>315</v>
      </c>
      <c r="W4" t="s">
        <v>316</v>
      </c>
      <c r="X4" t="s">
        <v>131</v>
      </c>
      <c r="Y4" s="13">
        <v>17882.28</v>
      </c>
      <c r="Z4" s="13">
        <v>0</v>
      </c>
      <c r="AA4" s="302"/>
      <c r="AD4" s="4"/>
      <c r="AF4" t="s">
        <v>317</v>
      </c>
      <c r="AH4" t="s">
        <v>6</v>
      </c>
      <c r="AJ4" t="s">
        <v>318</v>
      </c>
    </row>
    <row r="5" spans="1:36">
      <c r="A5" s="1">
        <v>4</v>
      </c>
      <c r="B5" s="5" t="s">
        <v>333</v>
      </c>
      <c r="C5" s="4" t="s">
        <v>333</v>
      </c>
      <c r="D5" s="3">
        <v>31534848000124</v>
      </c>
      <c r="F5" t="s">
        <v>307</v>
      </c>
      <c r="G5" s="4" t="s">
        <v>334</v>
      </c>
      <c r="H5" s="19">
        <v>211105500</v>
      </c>
      <c r="I5" s="19" t="str">
        <f t="shared" si="0"/>
        <v>11 211105500</v>
      </c>
      <c r="J5" s="19"/>
      <c r="K5" s="25" t="s">
        <v>335</v>
      </c>
      <c r="L5" t="str">
        <f>TRIM(M5&amp;" "&amp;N5&amp;" "&amp;O5&amp;" "&amp;P5&amp;" "&amp;Q5&amp;" "&amp;R5&amp;" "&amp;S5&amp;" "&amp;T5&amp;" "&amp;U5&amp;" "&amp;V5)</f>
        <v>Av Presidente Juscelino Kubitschek 50 10o Andar Vila Nova Conceição 454300 São Paulo São Paulo BRASIL</v>
      </c>
      <c r="M5" s="4" t="s">
        <v>336</v>
      </c>
      <c r="N5" s="4" t="s">
        <v>337</v>
      </c>
      <c r="O5" s="4" t="s">
        <v>338</v>
      </c>
      <c r="P5" s="4" t="s">
        <v>339</v>
      </c>
      <c r="Q5" s="4" t="s">
        <v>340</v>
      </c>
      <c r="R5" s="20">
        <v>454300</v>
      </c>
      <c r="S5" s="4" t="s">
        <v>341</v>
      </c>
      <c r="T5" s="4" t="s">
        <v>341</v>
      </c>
      <c r="V5" t="s">
        <v>315</v>
      </c>
      <c r="Z5" s="13">
        <v>0</v>
      </c>
      <c r="AA5" s="13"/>
      <c r="AI5" s="4"/>
    </row>
    <row r="6" spans="1:36">
      <c r="A6" s="1">
        <v>5</v>
      </c>
      <c r="B6" s="5" t="s">
        <v>342</v>
      </c>
      <c r="C6" s="4" t="s">
        <v>342</v>
      </c>
      <c r="D6" s="21" t="s">
        <v>343</v>
      </c>
      <c r="E6" s="4"/>
      <c r="F6" s="4" t="s">
        <v>307</v>
      </c>
      <c r="G6" s="4"/>
      <c r="H6" s="19" t="str">
        <f t="array" ref="H6">IFERROR(INDEX('Consolidado Credores'!$N$3:$N$307,MATCH(A6,'Consolidado Credores'!$B$3:$B$307,),),"")</f>
        <v/>
      </c>
      <c r="I6" s="19" t="str">
        <f t="shared" si="0"/>
        <v/>
      </c>
      <c r="J6" s="19"/>
      <c r="K6" s="25"/>
      <c r="L6" t="s">
        <v>344</v>
      </c>
      <c r="M6" s="4"/>
      <c r="N6" s="4"/>
      <c r="O6" s="4"/>
      <c r="P6" s="4"/>
      <c r="Q6" s="4"/>
      <c r="R6" s="4"/>
      <c r="S6" s="4"/>
      <c r="T6" s="4"/>
      <c r="U6" s="4"/>
      <c r="V6" s="4"/>
      <c r="W6" s="4"/>
      <c r="X6" s="4"/>
      <c r="Y6" s="4"/>
      <c r="Z6" s="13">
        <v>0</v>
      </c>
      <c r="AA6" s="13"/>
      <c r="AB6" s="4"/>
      <c r="AC6" s="22"/>
      <c r="AD6" s="4"/>
      <c r="AE6" s="8"/>
      <c r="AF6" s="4"/>
      <c r="AG6" s="4"/>
      <c r="AH6" s="4"/>
    </row>
    <row r="7" spans="1:36">
      <c r="A7" s="1">
        <v>6</v>
      </c>
      <c r="B7" s="5" t="s">
        <v>345</v>
      </c>
      <c r="C7" s="4" t="s">
        <v>345</v>
      </c>
      <c r="D7" s="3">
        <v>13393420000127</v>
      </c>
      <c r="F7" t="s">
        <v>316</v>
      </c>
      <c r="G7" s="4" t="s">
        <v>308</v>
      </c>
      <c r="H7" s="19" t="s">
        <v>346</v>
      </c>
      <c r="I7" s="19" t="str">
        <f t="shared" si="0"/>
        <v>21 3757-6217</v>
      </c>
      <c r="J7" s="19"/>
      <c r="K7" s="25" t="s">
        <v>344</v>
      </c>
      <c r="L7" t="str">
        <f>TRIM(M7&amp;" "&amp;N7&amp;" "&amp;O7&amp;" "&amp;P7&amp;" "&amp;Q7&amp;" "&amp;R7&amp;" "&amp;S7&amp;" "&amp;T7&amp;" "&amp;U7&amp;" "&amp;V7)</f>
        <v>Rua Salgado Filho 160 Lote 14 Quadra 51 Jardim Meriti 22290-161 Rio de Janeiro São João de Meriti BRASIL</v>
      </c>
      <c r="M7" s="4" t="s">
        <v>222</v>
      </c>
      <c r="N7" s="4" t="s">
        <v>347</v>
      </c>
      <c r="O7" s="4" t="s">
        <v>348</v>
      </c>
      <c r="P7" s="4" t="s">
        <v>349</v>
      </c>
      <c r="Q7" s="4" t="s">
        <v>350</v>
      </c>
      <c r="R7" s="20" t="s">
        <v>351</v>
      </c>
      <c r="S7" s="4" t="s">
        <v>242</v>
      </c>
      <c r="T7" s="4" t="s">
        <v>352</v>
      </c>
      <c r="V7" t="s">
        <v>315</v>
      </c>
      <c r="Z7" s="13">
        <v>0</v>
      </c>
      <c r="AA7" s="13"/>
    </row>
    <row r="8" spans="1:36">
      <c r="A8" s="1">
        <v>7</v>
      </c>
      <c r="B8" s="5" t="s">
        <v>353</v>
      </c>
      <c r="C8" s="4" t="s">
        <v>353</v>
      </c>
      <c r="D8" s="3">
        <v>5506560000136</v>
      </c>
      <c r="F8" t="s">
        <v>307</v>
      </c>
      <c r="G8" s="4" t="s">
        <v>334</v>
      </c>
      <c r="H8" s="19">
        <v>55093511</v>
      </c>
      <c r="I8" s="19" t="str">
        <f t="shared" si="0"/>
        <v>11 55093511</v>
      </c>
      <c r="J8" s="19"/>
      <c r="K8" s="25" t="s">
        <v>354</v>
      </c>
      <c r="L8" t="str">
        <f>TRIM(M8&amp;" "&amp;N8&amp;" "&amp;O8&amp;" "&amp;P8&amp;" "&amp;Q8&amp;" "&amp;R8&amp;" "&amp;S8&amp;" "&amp;T8&amp;" "&amp;U8&amp;" "&amp;V8)</f>
        <v>Av Das Nações Unidas 11541 6 e 7o andar Brooklin Novo 4578000 São Paulo São Paulo BRASIL</v>
      </c>
      <c r="M8" s="4" t="s">
        <v>336</v>
      </c>
      <c r="N8" s="4" t="s">
        <v>355</v>
      </c>
      <c r="O8" s="4" t="s">
        <v>356</v>
      </c>
      <c r="P8" s="4" t="s">
        <v>357</v>
      </c>
      <c r="Q8" s="4" t="s">
        <v>358</v>
      </c>
      <c r="R8" s="20">
        <v>4578000</v>
      </c>
      <c r="S8" s="4" t="s">
        <v>341</v>
      </c>
      <c r="T8" s="4" t="s">
        <v>341</v>
      </c>
      <c r="V8" t="s">
        <v>315</v>
      </c>
      <c r="Z8" s="13">
        <v>0</v>
      </c>
      <c r="AA8" s="13"/>
      <c r="AI8" s="4"/>
    </row>
    <row r="9" spans="1:36">
      <c r="A9" s="1">
        <v>8</v>
      </c>
      <c r="B9" s="5" t="s">
        <v>359</v>
      </c>
      <c r="C9" s="4" t="s">
        <v>359</v>
      </c>
      <c r="D9" s="3">
        <v>28601260000131</v>
      </c>
      <c r="F9" t="s">
        <v>316</v>
      </c>
      <c r="G9" s="4" t="s">
        <v>308</v>
      </c>
      <c r="H9" s="19">
        <v>82715887</v>
      </c>
      <c r="I9" s="19" t="str">
        <f t="shared" si="0"/>
        <v>21 82715887</v>
      </c>
      <c r="J9" s="19"/>
      <c r="K9" s="25" t="s">
        <v>360</v>
      </c>
      <c r="L9" t="str">
        <f>TRIM(M9&amp;" "&amp;N9&amp;" "&amp;O9&amp;" "&amp;P9&amp;" "&amp;Q9&amp;" "&amp;R9&amp;" "&amp;S9&amp;" "&amp;T9&amp;" "&amp;U9&amp;" "&amp;V9)</f>
        <v>Rua General Ribeiro da Costa 114 Apto 204 Leme 22010050 Rio de Janeiro Rio de Janeiro BRASIL</v>
      </c>
      <c r="M9" s="4" t="s">
        <v>222</v>
      </c>
      <c r="N9" s="4" t="s">
        <v>361</v>
      </c>
      <c r="O9" s="4" t="s">
        <v>362</v>
      </c>
      <c r="P9" s="4" t="s">
        <v>363</v>
      </c>
      <c r="Q9" s="4" t="s">
        <v>364</v>
      </c>
      <c r="R9" s="20">
        <v>22010050</v>
      </c>
      <c r="S9" s="4" t="s">
        <v>242</v>
      </c>
      <c r="T9" s="4" t="s">
        <v>242</v>
      </c>
      <c r="V9" t="s">
        <v>315</v>
      </c>
      <c r="Z9" s="13">
        <v>0</v>
      </c>
      <c r="AA9" s="13"/>
      <c r="AI9" s="4"/>
    </row>
    <row r="10" spans="1:36">
      <c r="A10" s="1">
        <v>9</v>
      </c>
      <c r="B10" s="5" t="s">
        <v>365</v>
      </c>
      <c r="C10" s="4" t="s">
        <v>365</v>
      </c>
      <c r="D10" s="21" t="s">
        <v>343</v>
      </c>
      <c r="E10" s="4"/>
      <c r="F10" s="4" t="s">
        <v>307</v>
      </c>
      <c r="G10" s="4"/>
      <c r="H10" s="19" t="s">
        <v>344</v>
      </c>
      <c r="I10" s="19" t="str">
        <f t="shared" si="0"/>
        <v/>
      </c>
      <c r="J10" s="19"/>
      <c r="K10" s="25" t="s">
        <v>344</v>
      </c>
      <c r="L10" t="s">
        <v>344</v>
      </c>
      <c r="M10" s="4"/>
      <c r="N10" s="4"/>
      <c r="O10" s="4"/>
      <c r="P10" s="4"/>
      <c r="Q10" s="4"/>
      <c r="R10" s="4"/>
      <c r="S10" s="4"/>
      <c r="T10" s="4"/>
      <c r="U10" s="4"/>
      <c r="V10" s="4"/>
      <c r="W10" s="4"/>
      <c r="X10" s="4"/>
      <c r="Y10" s="4"/>
      <c r="Z10" s="13">
        <v>0</v>
      </c>
      <c r="AA10" s="13"/>
      <c r="AB10" s="4"/>
      <c r="AC10" s="22"/>
      <c r="AD10" s="4"/>
      <c r="AE10" s="8"/>
      <c r="AF10" s="4"/>
      <c r="AG10" s="4"/>
      <c r="AH10" s="4"/>
    </row>
    <row r="11" spans="1:36">
      <c r="A11" s="1">
        <v>10</v>
      </c>
      <c r="B11" s="5" t="s">
        <v>366</v>
      </c>
      <c r="C11" s="4" t="s">
        <v>366</v>
      </c>
      <c r="D11" s="3">
        <v>35699852000101</v>
      </c>
      <c r="F11" t="s">
        <v>307</v>
      </c>
      <c r="G11" s="4" t="s">
        <v>367</v>
      </c>
      <c r="H11" s="19">
        <v>20107018</v>
      </c>
      <c r="I11" s="19" t="str">
        <f t="shared" si="0"/>
        <v>84 20107018</v>
      </c>
      <c r="J11" s="19"/>
      <c r="K11" s="25" t="s">
        <v>368</v>
      </c>
      <c r="L11" t="str">
        <f t="shared" ref="L11:L40" si="1">TRIM(M11&amp;" "&amp;N11&amp;" "&amp;O11&amp;" "&amp;P11&amp;" "&amp;Q11&amp;" "&amp;R11&amp;" "&amp;S11&amp;" "&amp;T11&amp;" "&amp;U11&amp;" "&amp;V11)</f>
        <v>Av Afonso Pena 1170 Sala 04 Tirol 59020265 Rio Grande do Norte Natal BRASIL</v>
      </c>
      <c r="M11" s="4" t="s">
        <v>336</v>
      </c>
      <c r="N11" s="4" t="s">
        <v>369</v>
      </c>
      <c r="O11" s="4" t="s">
        <v>370</v>
      </c>
      <c r="P11" s="4" t="s">
        <v>371</v>
      </c>
      <c r="Q11" s="4" t="s">
        <v>372</v>
      </c>
      <c r="R11" s="20">
        <v>59020265</v>
      </c>
      <c r="S11" s="4" t="s">
        <v>373</v>
      </c>
      <c r="T11" s="4" t="s">
        <v>374</v>
      </c>
      <c r="V11" t="s">
        <v>315</v>
      </c>
      <c r="Z11" s="13">
        <v>0</v>
      </c>
      <c r="AA11" s="13"/>
      <c r="AI11" s="4"/>
    </row>
    <row r="12" spans="1:36">
      <c r="A12" s="1">
        <v>11</v>
      </c>
      <c r="B12" s="5" t="s">
        <v>375</v>
      </c>
      <c r="C12" s="4" t="s">
        <v>375</v>
      </c>
      <c r="D12" s="3">
        <v>7175725000402</v>
      </c>
      <c r="F12" t="s">
        <v>307</v>
      </c>
      <c r="G12" s="4" t="s">
        <v>376</v>
      </c>
      <c r="H12" s="19">
        <v>32764000</v>
      </c>
      <c r="I12" s="19" t="str">
        <f t="shared" si="0"/>
        <v>47 32764000</v>
      </c>
      <c r="J12" s="19"/>
      <c r="K12" s="25" t="s">
        <v>377</v>
      </c>
      <c r="L12" t="str">
        <f t="shared" si="1"/>
        <v>Av Graça Aranha 1 5o andar Sala 502 Centro 20030002 Rio de Janeiro Rio de Janeiro BRASIL</v>
      </c>
      <c r="M12" s="4" t="s">
        <v>336</v>
      </c>
      <c r="N12" s="4" t="s">
        <v>378</v>
      </c>
      <c r="O12" s="4" t="s">
        <v>379</v>
      </c>
      <c r="P12" s="4" t="s">
        <v>380</v>
      </c>
      <c r="Q12" s="4" t="s">
        <v>381</v>
      </c>
      <c r="R12" s="20">
        <v>20030002</v>
      </c>
      <c r="S12" s="4" t="s">
        <v>242</v>
      </c>
      <c r="T12" s="4" t="s">
        <v>242</v>
      </c>
      <c r="V12" t="s">
        <v>315</v>
      </c>
      <c r="Z12" s="13">
        <v>0</v>
      </c>
      <c r="AA12" s="13"/>
      <c r="AI12" s="4"/>
    </row>
    <row r="13" spans="1:36">
      <c r="A13" s="1">
        <v>12</v>
      </c>
      <c r="B13" s="5" t="s">
        <v>382</v>
      </c>
      <c r="C13" s="4" t="s">
        <v>382</v>
      </c>
      <c r="D13" s="3">
        <v>12951981000131</v>
      </c>
      <c r="E13" s="4"/>
      <c r="F13" s="4" t="s">
        <v>316</v>
      </c>
      <c r="G13" s="4" t="s">
        <v>383</v>
      </c>
      <c r="H13" s="19" t="s">
        <v>384</v>
      </c>
      <c r="I13" s="19" t="str">
        <f t="shared" si="0"/>
        <v>22 2735-3056</v>
      </c>
      <c r="J13" s="19"/>
      <c r="K13" s="25" t="s">
        <v>385</v>
      </c>
      <c r="L13" t="str">
        <f t="shared" si="1"/>
        <v>Av Deputado Alair Ferreira 16 Parque Turf Club 28015-020 Rio de Janeiro Campos dos Goytacazes RJ BRASIL</v>
      </c>
      <c r="M13" s="4" t="s">
        <v>336</v>
      </c>
      <c r="N13" s="4" t="s">
        <v>386</v>
      </c>
      <c r="O13" s="4" t="s">
        <v>387</v>
      </c>
      <c r="P13" s="4"/>
      <c r="Q13" s="4" t="s">
        <v>388</v>
      </c>
      <c r="R13" s="4" t="s">
        <v>389</v>
      </c>
      <c r="S13" s="4" t="s">
        <v>242</v>
      </c>
      <c r="T13" s="4" t="s">
        <v>390</v>
      </c>
      <c r="U13" s="4" t="s">
        <v>243</v>
      </c>
      <c r="V13" s="4" t="s">
        <v>315</v>
      </c>
      <c r="W13" s="4"/>
      <c r="X13" s="4"/>
      <c r="Y13" s="4"/>
      <c r="Z13" s="13">
        <v>0</v>
      </c>
      <c r="AA13" s="13"/>
      <c r="AB13" s="4"/>
      <c r="AC13" s="22"/>
      <c r="AD13" s="4"/>
      <c r="AE13" s="8"/>
      <c r="AF13" s="4"/>
      <c r="AG13" s="4"/>
      <c r="AH13" s="4"/>
      <c r="AI13" s="4"/>
    </row>
    <row r="14" spans="1:36">
      <c r="A14" s="1">
        <v>13</v>
      </c>
      <c r="B14" s="5" t="s">
        <v>391</v>
      </c>
      <c r="C14" s="4" t="s">
        <v>391</v>
      </c>
      <c r="D14" s="3">
        <v>33697011000121</v>
      </c>
      <c r="F14" t="s">
        <v>316</v>
      </c>
      <c r="G14" s="4" t="s">
        <v>308</v>
      </c>
      <c r="H14" s="19">
        <v>84966550</v>
      </c>
      <c r="I14" s="19" t="str">
        <f t="shared" si="0"/>
        <v>21 84966550</v>
      </c>
      <c r="J14" s="19"/>
      <c r="K14" s="25" t="s">
        <v>392</v>
      </c>
      <c r="L14" t="str">
        <f t="shared" si="1"/>
        <v>Rua Visconde de Itabaiana 106 FTE Engenho Novo 20780180 Rio de Janeiro Rio de Janeiro BRASIL</v>
      </c>
      <c r="M14" s="4" t="s">
        <v>222</v>
      </c>
      <c r="N14" s="4" t="s">
        <v>393</v>
      </c>
      <c r="O14" s="4" t="s">
        <v>394</v>
      </c>
      <c r="P14" s="4" t="s">
        <v>395</v>
      </c>
      <c r="Q14" s="4" t="s">
        <v>396</v>
      </c>
      <c r="R14" s="20">
        <v>20780180</v>
      </c>
      <c r="S14" s="4" t="s">
        <v>242</v>
      </c>
      <c r="T14" s="4" t="s">
        <v>242</v>
      </c>
      <c r="V14" t="s">
        <v>315</v>
      </c>
      <c r="Z14" s="13">
        <v>0</v>
      </c>
      <c r="AA14" s="13"/>
      <c r="AI14" s="4"/>
    </row>
    <row r="15" spans="1:36">
      <c r="A15" s="1">
        <v>14</v>
      </c>
      <c r="B15" s="5" t="s">
        <v>397</v>
      </c>
      <c r="C15" s="4" t="s">
        <v>397</v>
      </c>
      <c r="D15" s="3">
        <v>3197377000170</v>
      </c>
      <c r="F15" t="s">
        <v>307</v>
      </c>
      <c r="G15" s="4" t="s">
        <v>308</v>
      </c>
      <c r="H15" s="19">
        <v>78006073</v>
      </c>
      <c r="I15" s="19" t="str">
        <f t="shared" si="0"/>
        <v>21 78006073</v>
      </c>
      <c r="J15" s="19"/>
      <c r="K15" s="25" t="s">
        <v>398</v>
      </c>
      <c r="L15" t="str">
        <f t="shared" si="1"/>
        <v>Rua Visconde de Itabaiana 106 Subsl Engenho Novo 20780180 Rio de Janeiro Rio de Janeiro BRASIL</v>
      </c>
      <c r="M15" s="4" t="s">
        <v>399</v>
      </c>
      <c r="N15" s="4" t="s">
        <v>393</v>
      </c>
      <c r="O15" s="4" t="s">
        <v>394</v>
      </c>
      <c r="P15" s="4" t="s">
        <v>400</v>
      </c>
      <c r="Q15" s="4" t="s">
        <v>396</v>
      </c>
      <c r="R15" s="20">
        <v>20780180</v>
      </c>
      <c r="S15" s="4" t="s">
        <v>242</v>
      </c>
      <c r="T15" s="4" t="s">
        <v>242</v>
      </c>
      <c r="U15" s="4"/>
      <c r="V15" t="s">
        <v>315</v>
      </c>
      <c r="Z15" s="13">
        <v>0</v>
      </c>
      <c r="AA15" s="13"/>
      <c r="AI15" s="4"/>
    </row>
    <row r="16" spans="1:36">
      <c r="A16" s="1">
        <v>15</v>
      </c>
      <c r="B16" s="5" t="s">
        <v>401</v>
      </c>
      <c r="C16" s="4" t="s">
        <v>401</v>
      </c>
      <c r="D16" s="3">
        <v>10277285000166</v>
      </c>
      <c r="F16" t="s">
        <v>307</v>
      </c>
      <c r="G16" s="4" t="s">
        <v>383</v>
      </c>
      <c r="H16" s="19">
        <v>27411669</v>
      </c>
      <c r="I16" s="19" t="str">
        <f t="shared" si="0"/>
        <v>22 27411669</v>
      </c>
      <c r="J16" s="19"/>
      <c r="K16" s="25" t="s">
        <v>402</v>
      </c>
      <c r="L16" t="str">
        <f t="shared" si="1"/>
        <v>Av Lauro Muller 116 Sala 901 E Botafogo 22290160 Rio de Janeiro Rio de Janeiro BRASIL</v>
      </c>
      <c r="M16" s="4" t="s">
        <v>336</v>
      </c>
      <c r="N16" s="4" t="s">
        <v>238</v>
      </c>
      <c r="O16" s="4" t="s">
        <v>403</v>
      </c>
      <c r="P16" s="4" t="s">
        <v>404</v>
      </c>
      <c r="Q16" s="4" t="s">
        <v>240</v>
      </c>
      <c r="R16" s="20">
        <v>22290160</v>
      </c>
      <c r="S16" s="4" t="s">
        <v>242</v>
      </c>
      <c r="T16" s="4" t="s">
        <v>242</v>
      </c>
      <c r="V16" t="s">
        <v>315</v>
      </c>
      <c r="W16" t="s">
        <v>79</v>
      </c>
      <c r="X16" t="s">
        <v>131</v>
      </c>
      <c r="Y16" s="13">
        <v>91906.580596594504</v>
      </c>
      <c r="Z16" s="13">
        <v>92902.469057514696</v>
      </c>
      <c r="AA16" s="309">
        <v>92902.469057514696</v>
      </c>
      <c r="AB16" t="s">
        <v>316</v>
      </c>
      <c r="AC16" s="1">
        <v>3</v>
      </c>
      <c r="AD16" t="s">
        <v>131</v>
      </c>
      <c r="AE16" s="17">
        <v>55852.88</v>
      </c>
      <c r="AH16" t="s">
        <v>4</v>
      </c>
      <c r="AI16" t="s">
        <v>4</v>
      </c>
    </row>
    <row r="17" spans="1:35">
      <c r="A17" s="1">
        <v>16</v>
      </c>
      <c r="B17" s="5" t="s">
        <v>405</v>
      </c>
      <c r="C17" s="4" t="s">
        <v>405</v>
      </c>
      <c r="D17" s="3">
        <v>5768579000150</v>
      </c>
      <c r="F17" t="s">
        <v>316</v>
      </c>
      <c r="G17" s="4" t="s">
        <v>406</v>
      </c>
      <c r="H17" s="19">
        <v>31528449</v>
      </c>
      <c r="I17" s="19" t="str">
        <f t="shared" si="0"/>
        <v>43 31528449</v>
      </c>
      <c r="J17" s="19"/>
      <c r="K17" s="25" t="s">
        <v>407</v>
      </c>
      <c r="L17" t="str">
        <f t="shared" si="1"/>
        <v>Rua Martim Pescador Verde 11 Brcao Fundos Parque Industrial ll 86703272 Parana Arapongas BRASIL</v>
      </c>
      <c r="M17" s="4" t="s">
        <v>222</v>
      </c>
      <c r="N17" s="4" t="s">
        <v>408</v>
      </c>
      <c r="O17" s="4" t="s">
        <v>334</v>
      </c>
      <c r="P17" s="4" t="s">
        <v>409</v>
      </c>
      <c r="Q17" s="4" t="s">
        <v>410</v>
      </c>
      <c r="R17" s="20">
        <v>86703272</v>
      </c>
      <c r="S17" s="4" t="s">
        <v>411</v>
      </c>
      <c r="T17" s="4" t="s">
        <v>412</v>
      </c>
      <c r="V17" t="s">
        <v>315</v>
      </c>
      <c r="Z17" s="13">
        <v>0</v>
      </c>
      <c r="AA17" s="13"/>
    </row>
    <row r="18" spans="1:35">
      <c r="A18" s="1">
        <v>17</v>
      </c>
      <c r="B18" s="5" t="s">
        <v>413</v>
      </c>
      <c r="C18" s="4" t="s">
        <v>413</v>
      </c>
      <c r="D18" s="3">
        <v>48134604000157</v>
      </c>
      <c r="E18" s="4"/>
      <c r="F18" s="4" t="s">
        <v>316</v>
      </c>
      <c r="G18" s="4" t="s">
        <v>308</v>
      </c>
      <c r="H18" s="19" t="s">
        <v>414</v>
      </c>
      <c r="I18" s="19" t="str">
        <f t="shared" si="0"/>
        <v>21 7277-7797</v>
      </c>
      <c r="J18" s="19"/>
      <c r="K18" s="25" t="s">
        <v>415</v>
      </c>
      <c r="L18" t="str">
        <f t="shared" si="1"/>
        <v>Rua Comendador Macedo 226 Loja 03 Centro 80060-030 Curitiba Curitiba PR BRASIL</v>
      </c>
      <c r="M18" s="4" t="s">
        <v>222</v>
      </c>
      <c r="N18" s="4" t="s">
        <v>416</v>
      </c>
      <c r="O18" s="4" t="s">
        <v>417</v>
      </c>
      <c r="P18" s="4" t="s">
        <v>418</v>
      </c>
      <c r="Q18" s="4" t="s">
        <v>381</v>
      </c>
      <c r="R18" s="4" t="s">
        <v>419</v>
      </c>
      <c r="S18" s="4" t="s">
        <v>420</v>
      </c>
      <c r="T18" s="4" t="s">
        <v>420</v>
      </c>
      <c r="U18" s="4" t="s">
        <v>421</v>
      </c>
      <c r="V18" s="4" t="s">
        <v>315</v>
      </c>
      <c r="W18" s="4"/>
      <c r="X18" s="4"/>
      <c r="Y18" s="4"/>
      <c r="Z18" s="13">
        <v>0</v>
      </c>
      <c r="AA18" s="13"/>
      <c r="AB18" s="4"/>
      <c r="AC18" s="22"/>
      <c r="AD18" s="4"/>
      <c r="AE18" s="8"/>
      <c r="AF18" s="4"/>
      <c r="AG18" s="4"/>
      <c r="AH18" s="4"/>
      <c r="AI18" s="4"/>
    </row>
    <row r="19" spans="1:35">
      <c r="A19" s="1">
        <v>18</v>
      </c>
      <c r="B19" s="5" t="s">
        <v>422</v>
      </c>
      <c r="C19" s="4" t="s">
        <v>422</v>
      </c>
      <c r="D19" s="3">
        <v>28005064000102</v>
      </c>
      <c r="F19" t="s">
        <v>307</v>
      </c>
      <c r="G19" s="4" t="s">
        <v>308</v>
      </c>
      <c r="H19" s="19">
        <v>21998029</v>
      </c>
      <c r="I19" s="19" t="str">
        <f t="shared" si="0"/>
        <v>21 21998029</v>
      </c>
      <c r="J19" s="19"/>
      <c r="K19" s="25" t="s">
        <v>423</v>
      </c>
      <c r="L19" t="str">
        <f t="shared" si="1"/>
        <v>Ia Do Viana Anexo Parte Barreto 24110240 Rio de Janeiro Niteroi BRASIL</v>
      </c>
      <c r="M19" s="4" t="s">
        <v>424</v>
      </c>
      <c r="N19" s="4" t="s">
        <v>425</v>
      </c>
      <c r="O19" s="4"/>
      <c r="P19" s="4" t="s">
        <v>426</v>
      </c>
      <c r="Q19" s="4" t="s">
        <v>427</v>
      </c>
      <c r="R19" s="20">
        <v>24110240</v>
      </c>
      <c r="S19" s="4" t="s">
        <v>242</v>
      </c>
      <c r="T19" s="4" t="s">
        <v>428</v>
      </c>
      <c r="V19" t="s">
        <v>315</v>
      </c>
      <c r="Z19" s="13">
        <v>0</v>
      </c>
      <c r="AA19" s="13"/>
      <c r="AI19" s="4"/>
    </row>
    <row r="20" spans="1:35">
      <c r="A20" s="1">
        <v>19</v>
      </c>
      <c r="B20" s="5" t="s">
        <v>429</v>
      </c>
      <c r="C20" s="4" t="s">
        <v>429</v>
      </c>
      <c r="D20" s="3">
        <v>3839533000150</v>
      </c>
      <c r="F20" t="s">
        <v>316</v>
      </c>
      <c r="G20" s="4"/>
      <c r="H20" s="19" t="s">
        <v>247</v>
      </c>
      <c r="I20" s="19" t="str">
        <f t="shared" si="0"/>
        <v>não encontrado</v>
      </c>
      <c r="J20" s="19"/>
      <c r="K20" s="25" t="s">
        <v>430</v>
      </c>
      <c r="L20" t="str">
        <f t="shared" si="1"/>
        <v>Av Dr. Silvio Bastos Tavares 217 Parque Leopoldina 28051250 Rio de Janeiro Campos dos Goytacazes BRASIL</v>
      </c>
      <c r="M20" s="4" t="s">
        <v>336</v>
      </c>
      <c r="N20" s="4" t="s">
        <v>431</v>
      </c>
      <c r="O20" s="4" t="s">
        <v>432</v>
      </c>
      <c r="P20" s="4"/>
      <c r="Q20" s="4" t="s">
        <v>433</v>
      </c>
      <c r="R20" s="20">
        <v>28051250</v>
      </c>
      <c r="S20" s="4" t="s">
        <v>242</v>
      </c>
      <c r="T20" s="4" t="s">
        <v>390</v>
      </c>
      <c r="U20" s="4"/>
      <c r="V20" t="s">
        <v>315</v>
      </c>
      <c r="Z20" s="13">
        <v>0</v>
      </c>
      <c r="AA20" s="13"/>
    </row>
    <row r="21" spans="1:35">
      <c r="A21" s="1">
        <v>20</v>
      </c>
      <c r="B21" s="5" t="s">
        <v>434</v>
      </c>
      <c r="C21" s="4" t="s">
        <v>434</v>
      </c>
      <c r="D21" s="3">
        <v>17864744000157</v>
      </c>
      <c r="F21" t="s">
        <v>316</v>
      </c>
      <c r="G21" s="4" t="s">
        <v>383</v>
      </c>
      <c r="H21" s="19">
        <v>27411209</v>
      </c>
      <c r="I21" s="19" t="str">
        <f t="shared" si="0"/>
        <v>22 27411209</v>
      </c>
      <c r="J21" s="19"/>
      <c r="K21" s="25" t="s">
        <v>344</v>
      </c>
      <c r="L21" t="str">
        <f t="shared" si="1"/>
        <v>Rua Dr João Manoel Alves 444 Centro 28200000 Rio de Janeiro São João da Barra BRASIL</v>
      </c>
      <c r="M21" s="4" t="s">
        <v>222</v>
      </c>
      <c r="N21" s="4" t="s">
        <v>435</v>
      </c>
      <c r="O21" s="4" t="s">
        <v>436</v>
      </c>
      <c r="P21" s="4"/>
      <c r="Q21" s="4" t="s">
        <v>381</v>
      </c>
      <c r="R21" s="20">
        <v>28200000</v>
      </c>
      <c r="S21" s="4" t="s">
        <v>242</v>
      </c>
      <c r="T21" s="4" t="s">
        <v>324</v>
      </c>
      <c r="U21" s="4"/>
      <c r="V21" t="s">
        <v>315</v>
      </c>
      <c r="Z21" s="13">
        <v>0</v>
      </c>
      <c r="AA21" s="13"/>
      <c r="AI21" s="4"/>
    </row>
    <row r="22" spans="1:35">
      <c r="A22" s="1">
        <v>21</v>
      </c>
      <c r="B22" s="5" t="s">
        <v>130</v>
      </c>
      <c r="C22" s="4" t="s">
        <v>130</v>
      </c>
      <c r="D22" s="3">
        <v>43147693000152</v>
      </c>
      <c r="F22" t="s">
        <v>307</v>
      </c>
      <c r="G22" s="4" t="s">
        <v>334</v>
      </c>
      <c r="H22" s="19">
        <v>24552005</v>
      </c>
      <c r="I22" s="19" t="str">
        <f t="shared" si="0"/>
        <v>11 24552005</v>
      </c>
      <c r="J22" s="19"/>
      <c r="K22" s="25" t="s">
        <v>437</v>
      </c>
      <c r="L22" t="str">
        <f t="shared" si="1"/>
        <v>Rua Amalia de Noronha 151 6o andar Conj 601 Pinheiros 05410-010 São Paulo Sao Paulo BRASIL</v>
      </c>
      <c r="M22" s="4" t="s">
        <v>222</v>
      </c>
      <c r="N22" s="4" t="s">
        <v>438</v>
      </c>
      <c r="O22" s="23">
        <v>151</v>
      </c>
      <c r="P22" s="4" t="s">
        <v>439</v>
      </c>
      <c r="Q22" s="4" t="s">
        <v>440</v>
      </c>
      <c r="R22" s="20" t="s">
        <v>441</v>
      </c>
      <c r="S22" s="4" t="s">
        <v>341</v>
      </c>
      <c r="T22" s="4" t="s">
        <v>442</v>
      </c>
      <c r="V22" t="s">
        <v>315</v>
      </c>
      <c r="W22" t="s">
        <v>79</v>
      </c>
      <c r="X22" t="s">
        <v>131</v>
      </c>
      <c r="Y22" s="13">
        <v>19844.87</v>
      </c>
      <c r="Z22" s="13">
        <v>20059.910551320299</v>
      </c>
      <c r="AA22" s="300">
        <v>20059.910551320299</v>
      </c>
      <c r="AB22" t="s">
        <v>316</v>
      </c>
      <c r="AC22" s="1">
        <v>3</v>
      </c>
      <c r="AD22" t="s">
        <v>131</v>
      </c>
      <c r="AE22" s="17">
        <v>12060</v>
      </c>
      <c r="AH22" t="s">
        <v>5</v>
      </c>
      <c r="AI22" t="s">
        <v>5</v>
      </c>
    </row>
    <row r="23" spans="1:35">
      <c r="A23" s="1">
        <v>22</v>
      </c>
      <c r="B23" s="5" t="s">
        <v>443</v>
      </c>
      <c r="C23" s="4" t="s">
        <v>443</v>
      </c>
      <c r="D23" s="3">
        <v>42174805000100</v>
      </c>
      <c r="F23" t="s">
        <v>307</v>
      </c>
      <c r="G23" s="4" t="s">
        <v>334</v>
      </c>
      <c r="H23" s="19">
        <v>25954202</v>
      </c>
      <c r="I23" s="19" t="str">
        <f t="shared" si="0"/>
        <v>11 25954202</v>
      </c>
      <c r="J23" s="19"/>
      <c r="K23" s="25" t="s">
        <v>444</v>
      </c>
      <c r="L23" t="str">
        <f t="shared" si="1"/>
        <v>Al Araguaia 2044 Bloco 1 Conj 1203,1204 e 1205 Alphaville Industrial 6455000 São Paulo Barueri BRASIL</v>
      </c>
      <c r="M23" s="4" t="s">
        <v>445</v>
      </c>
      <c r="N23" s="4" t="s">
        <v>446</v>
      </c>
      <c r="O23" s="23">
        <v>2044</v>
      </c>
      <c r="P23" s="4" t="s">
        <v>447</v>
      </c>
      <c r="Q23" s="4" t="s">
        <v>448</v>
      </c>
      <c r="R23" s="20">
        <v>6455000</v>
      </c>
      <c r="S23" s="4" t="s">
        <v>341</v>
      </c>
      <c r="T23" s="4" t="s">
        <v>449</v>
      </c>
      <c r="V23" t="s">
        <v>315</v>
      </c>
      <c r="W23" t="s">
        <v>79</v>
      </c>
      <c r="X23" t="s">
        <v>131</v>
      </c>
      <c r="Y23" s="13">
        <v>36590.212207153803</v>
      </c>
      <c r="Z23" s="13">
        <v>36986.699269159399</v>
      </c>
      <c r="AA23" s="309">
        <v>36986.699269159399</v>
      </c>
      <c r="AB23" t="s">
        <v>316</v>
      </c>
      <c r="AC23" s="1">
        <v>3</v>
      </c>
      <c r="AD23" t="s">
        <v>131</v>
      </c>
      <c r="AE23" s="17">
        <v>22236.37</v>
      </c>
      <c r="AH23" t="s">
        <v>4</v>
      </c>
      <c r="AI23" s="4" t="s">
        <v>4</v>
      </c>
    </row>
    <row r="24" spans="1:35">
      <c r="A24" s="1">
        <v>23</v>
      </c>
      <c r="B24" s="5" t="s">
        <v>132</v>
      </c>
      <c r="C24" s="4" t="s">
        <v>132</v>
      </c>
      <c r="D24" s="3">
        <v>96534094000239</v>
      </c>
      <c r="F24" t="s">
        <v>307</v>
      </c>
      <c r="G24" s="4" t="s">
        <v>334</v>
      </c>
      <c r="H24" s="19" t="s">
        <v>450</v>
      </c>
      <c r="I24" s="19" t="str">
        <f t="shared" si="0"/>
        <v>11 5188-3000</v>
      </c>
      <c r="J24" s="19"/>
      <c r="K24" s="25" t="s">
        <v>451</v>
      </c>
      <c r="L24" t="str">
        <f t="shared" si="1"/>
        <v>Av Republica do Chile 500 Pavmto 18 Centro 20031170 Centro Rio de Janeiro BRASIL</v>
      </c>
      <c r="M24" s="4" t="s">
        <v>336</v>
      </c>
      <c r="N24" s="4" t="s">
        <v>452</v>
      </c>
      <c r="O24" s="23">
        <v>500</v>
      </c>
      <c r="P24" s="4" t="s">
        <v>453</v>
      </c>
      <c r="Q24" s="4" t="s">
        <v>381</v>
      </c>
      <c r="R24" s="20">
        <v>20031170</v>
      </c>
      <c r="S24" s="4" t="s">
        <v>381</v>
      </c>
      <c r="T24" s="4" t="s">
        <v>242</v>
      </c>
      <c r="V24" t="s">
        <v>315</v>
      </c>
      <c r="W24" t="s">
        <v>79</v>
      </c>
      <c r="X24" t="s">
        <v>131</v>
      </c>
      <c r="Y24" s="13">
        <v>1894152.24</v>
      </c>
      <c r="Z24" s="13">
        <v>1914677.0448952699</v>
      </c>
      <c r="AA24" s="300">
        <v>1914677.0448952699</v>
      </c>
      <c r="AB24" t="s">
        <v>316</v>
      </c>
      <c r="AC24" s="1">
        <v>3</v>
      </c>
      <c r="AD24" t="s">
        <v>131</v>
      </c>
      <c r="AE24" s="17">
        <v>1151102.1000000001</v>
      </c>
      <c r="AH24" t="s">
        <v>5</v>
      </c>
      <c r="AI24" t="s">
        <v>5</v>
      </c>
    </row>
    <row r="25" spans="1:35">
      <c r="A25" s="1">
        <v>24</v>
      </c>
      <c r="B25" s="5" t="s">
        <v>454</v>
      </c>
      <c r="C25" s="4" t="s">
        <v>454</v>
      </c>
      <c r="D25" s="3">
        <v>46869162000161</v>
      </c>
      <c r="F25" t="s">
        <v>316</v>
      </c>
      <c r="G25" s="4" t="s">
        <v>455</v>
      </c>
      <c r="H25" s="19">
        <v>81446133</v>
      </c>
      <c r="I25" s="19" t="str">
        <f t="shared" si="0"/>
        <v>67 81446133</v>
      </c>
      <c r="J25" s="19"/>
      <c r="K25" s="25" t="s">
        <v>456</v>
      </c>
      <c r="L25" t="str">
        <f t="shared" si="1"/>
        <v>Rua São Judas Tadeu 163 Monte Castelo 79010450 Mato Grosso Campo Grande BRASIL</v>
      </c>
      <c r="M25" s="4" t="s">
        <v>222</v>
      </c>
      <c r="N25" s="4" t="s">
        <v>457</v>
      </c>
      <c r="O25" s="4" t="s">
        <v>458</v>
      </c>
      <c r="P25" s="4"/>
      <c r="Q25" s="4" t="s">
        <v>459</v>
      </c>
      <c r="R25" s="20">
        <v>79010450</v>
      </c>
      <c r="S25" s="4" t="s">
        <v>460</v>
      </c>
      <c r="T25" s="4" t="s">
        <v>461</v>
      </c>
      <c r="V25" t="s">
        <v>315</v>
      </c>
      <c r="Z25" s="13">
        <v>0</v>
      </c>
      <c r="AA25" s="13"/>
    </row>
    <row r="26" spans="1:35">
      <c r="A26" s="1">
        <v>25</v>
      </c>
      <c r="B26" s="5" t="s">
        <v>462</v>
      </c>
      <c r="C26" s="4" t="s">
        <v>462</v>
      </c>
      <c r="D26" s="3">
        <v>3503152000600</v>
      </c>
      <c r="F26" t="s">
        <v>307</v>
      </c>
      <c r="G26" s="4" t="s">
        <v>334</v>
      </c>
      <c r="H26" s="19">
        <v>30748300</v>
      </c>
      <c r="I26" s="19" t="str">
        <f t="shared" si="0"/>
        <v>11 30748300</v>
      </c>
      <c r="J26" s="19"/>
      <c r="K26" s="25" t="s">
        <v>463</v>
      </c>
      <c r="L26" t="str">
        <f t="shared" si="1"/>
        <v>Av Carlos Alberto Chebase 2667 Km 08 Pqe. Guarus 28073506 Rio de Janeiro Campos dos Goytacazes BRASIL</v>
      </c>
      <c r="M26" s="4" t="s">
        <v>336</v>
      </c>
      <c r="N26" s="4" t="s">
        <v>464</v>
      </c>
      <c r="O26" s="4" t="s">
        <v>465</v>
      </c>
      <c r="P26" s="4" t="s">
        <v>466</v>
      </c>
      <c r="Q26" s="4" t="s">
        <v>467</v>
      </c>
      <c r="R26" s="20">
        <v>28073506</v>
      </c>
      <c r="S26" s="4" t="s">
        <v>242</v>
      </c>
      <c r="T26" s="4" t="s">
        <v>390</v>
      </c>
      <c r="V26" t="s">
        <v>315</v>
      </c>
      <c r="W26" t="s">
        <v>79</v>
      </c>
      <c r="X26" t="s">
        <v>131</v>
      </c>
      <c r="Y26" s="13">
        <v>497877061.4242</v>
      </c>
      <c r="Z26" s="13">
        <v>503271996.33757198</v>
      </c>
      <c r="AA26" s="309">
        <v>503271996.33757198</v>
      </c>
      <c r="AB26" t="s">
        <v>316</v>
      </c>
      <c r="AC26" s="1">
        <v>3</v>
      </c>
      <c r="AD26" t="s">
        <v>131</v>
      </c>
      <c r="AE26" s="17">
        <v>302566667</v>
      </c>
      <c r="AF26" s="14"/>
      <c r="AH26" t="s">
        <v>4</v>
      </c>
      <c r="AI26" t="s">
        <v>4</v>
      </c>
    </row>
    <row r="27" spans="1:35" ht="13.15" customHeight="1">
      <c r="A27" s="1">
        <v>26</v>
      </c>
      <c r="B27" s="5" t="s">
        <v>462</v>
      </c>
      <c r="C27" s="4" t="s">
        <v>462</v>
      </c>
      <c r="D27" s="3">
        <v>3503152000600</v>
      </c>
      <c r="F27" t="s">
        <v>307</v>
      </c>
      <c r="G27" s="4" t="s">
        <v>334</v>
      </c>
      <c r="H27" s="19">
        <v>30748300</v>
      </c>
      <c r="I27" s="19" t="str">
        <f t="shared" si="0"/>
        <v>11 30748300</v>
      </c>
      <c r="J27" s="19"/>
      <c r="K27" s="25" t="s">
        <v>463</v>
      </c>
      <c r="L27" t="str">
        <f t="shared" si="1"/>
        <v>Av Carlos Alberto Chebase 2667 Km 08 Pqe. Guarus 28073506 Rio de Janeiro Campos dos Goytacazes BRASIL</v>
      </c>
      <c r="M27" s="4" t="s">
        <v>336</v>
      </c>
      <c r="N27" s="4" t="s">
        <v>464</v>
      </c>
      <c r="O27" s="4" t="s">
        <v>465</v>
      </c>
      <c r="P27" s="4" t="s">
        <v>466</v>
      </c>
      <c r="Q27" s="4" t="s">
        <v>467</v>
      </c>
      <c r="R27" s="20">
        <v>28073506</v>
      </c>
      <c r="S27" s="4" t="s">
        <v>242</v>
      </c>
      <c r="T27" s="4" t="s">
        <v>390</v>
      </c>
      <c r="V27" t="s">
        <v>315</v>
      </c>
      <c r="W27" t="s">
        <v>79</v>
      </c>
      <c r="X27" t="s">
        <v>131</v>
      </c>
      <c r="Y27" s="13"/>
      <c r="Z27" s="13">
        <v>0</v>
      </c>
      <c r="AA27" s="13"/>
      <c r="AB27" t="s">
        <v>316</v>
      </c>
      <c r="AC27" s="1">
        <v>3</v>
      </c>
      <c r="AD27" t="s">
        <v>131</v>
      </c>
      <c r="AE27" s="17">
        <v>302566667</v>
      </c>
      <c r="AF27" s="14" t="s">
        <v>468</v>
      </c>
      <c r="AI27" t="s">
        <v>5</v>
      </c>
    </row>
    <row r="28" spans="1:35">
      <c r="A28" s="1">
        <v>27</v>
      </c>
      <c r="B28" s="5" t="s">
        <v>469</v>
      </c>
      <c r="C28" s="4" t="s">
        <v>469</v>
      </c>
      <c r="D28" s="3">
        <v>44373902000149</v>
      </c>
      <c r="E28" s="4"/>
      <c r="F28" s="4" t="s">
        <v>316</v>
      </c>
      <c r="G28" s="4" t="s">
        <v>383</v>
      </c>
      <c r="H28" s="19" t="s">
        <v>470</v>
      </c>
      <c r="I28" s="19" t="str">
        <f t="shared" si="0"/>
        <v>22 9279-3712</v>
      </c>
      <c r="J28" s="19"/>
      <c r="K28" s="25" t="s">
        <v>471</v>
      </c>
      <c r="L28" t="str">
        <f t="shared" si="1"/>
        <v>Rod BR 356 S/N Cajueiro 28200-000 Rio de Janeiro São João da Barra RJ BRASIL</v>
      </c>
      <c r="M28" s="4" t="s">
        <v>310</v>
      </c>
      <c r="N28" s="4" t="s">
        <v>472</v>
      </c>
      <c r="O28" s="4" t="s">
        <v>290</v>
      </c>
      <c r="P28" s="4"/>
      <c r="Q28" s="4" t="s">
        <v>323</v>
      </c>
      <c r="R28" s="4" t="s">
        <v>293</v>
      </c>
      <c r="S28" s="4" t="s">
        <v>242</v>
      </c>
      <c r="T28" s="4" t="s">
        <v>324</v>
      </c>
      <c r="U28" s="4" t="s">
        <v>243</v>
      </c>
      <c r="V28" s="4" t="s">
        <v>315</v>
      </c>
      <c r="W28" s="4"/>
      <c r="X28" s="4"/>
      <c r="Y28" s="4"/>
      <c r="Z28" s="13">
        <v>0</v>
      </c>
      <c r="AA28" s="13"/>
      <c r="AB28" s="4"/>
      <c r="AC28" s="22"/>
      <c r="AD28" s="4"/>
      <c r="AE28" s="8"/>
      <c r="AF28" s="4"/>
      <c r="AG28" s="4"/>
      <c r="AH28" s="4"/>
    </row>
    <row r="29" spans="1:35">
      <c r="A29" s="1">
        <v>28</v>
      </c>
      <c r="B29" s="5" t="s">
        <v>473</v>
      </c>
      <c r="C29" s="4" t="s">
        <v>473</v>
      </c>
      <c r="D29" s="3">
        <v>12389270000115</v>
      </c>
      <c r="F29" t="s">
        <v>316</v>
      </c>
      <c r="G29" s="4" t="s">
        <v>308</v>
      </c>
      <c r="H29" s="19">
        <v>33225635</v>
      </c>
      <c r="I29" s="19" t="str">
        <f t="shared" si="0"/>
        <v>21 33225635</v>
      </c>
      <c r="J29" s="19"/>
      <c r="K29" s="25" t="s">
        <v>344</v>
      </c>
      <c r="L29" t="str">
        <f t="shared" si="1"/>
        <v>Rua Jornalista Costa Rego 104 São Conrado 22610150 Rio de Janeiro Rio de Janeiro BRASIL</v>
      </c>
      <c r="M29" s="4" t="s">
        <v>222</v>
      </c>
      <c r="N29" s="4" t="s">
        <v>474</v>
      </c>
      <c r="O29" s="4" t="s">
        <v>475</v>
      </c>
      <c r="P29" s="4"/>
      <c r="Q29" s="4" t="s">
        <v>476</v>
      </c>
      <c r="R29" s="20">
        <v>22610150</v>
      </c>
      <c r="S29" s="4" t="s">
        <v>242</v>
      </c>
      <c r="T29" s="4" t="s">
        <v>242</v>
      </c>
      <c r="U29" s="4"/>
      <c r="V29" t="s">
        <v>315</v>
      </c>
      <c r="Z29" s="13">
        <v>0</v>
      </c>
      <c r="AA29" s="13"/>
    </row>
    <row r="30" spans="1:35">
      <c r="A30" s="1">
        <v>29</v>
      </c>
      <c r="B30" s="5" t="s">
        <v>477</v>
      </c>
      <c r="C30" s="4" t="s">
        <v>477</v>
      </c>
      <c r="D30" s="3">
        <v>80714000238</v>
      </c>
      <c r="F30" t="s">
        <v>307</v>
      </c>
      <c r="G30" s="4" t="s">
        <v>334</v>
      </c>
      <c r="H30" s="19">
        <v>21796000</v>
      </c>
      <c r="I30" s="19" t="str">
        <f t="shared" si="0"/>
        <v>11 21796000</v>
      </c>
      <c r="J30" s="19"/>
      <c r="K30" s="25" t="s">
        <v>478</v>
      </c>
      <c r="L30" t="str">
        <f t="shared" si="1"/>
        <v>Rod Amaral Peixoto 2401 3o andar Sala 302 Baldeador 24140005 Rio de Janeiro Niteroi BRASIL</v>
      </c>
      <c r="M30" s="4" t="s">
        <v>310</v>
      </c>
      <c r="N30" s="4" t="s">
        <v>479</v>
      </c>
      <c r="O30" s="4" t="s">
        <v>480</v>
      </c>
      <c r="P30" s="4" t="s">
        <v>481</v>
      </c>
      <c r="Q30" s="4" t="s">
        <v>482</v>
      </c>
      <c r="R30" s="20">
        <v>24140005</v>
      </c>
      <c r="S30" s="4" t="s">
        <v>242</v>
      </c>
      <c r="T30" s="4" t="s">
        <v>428</v>
      </c>
      <c r="V30" t="s">
        <v>315</v>
      </c>
      <c r="W30" t="s">
        <v>79</v>
      </c>
      <c r="X30" t="s">
        <v>131</v>
      </c>
      <c r="Y30" s="13">
        <v>520.20000000000005</v>
      </c>
      <c r="Z30" s="13">
        <v>525.83246455961</v>
      </c>
      <c r="AA30" s="309">
        <v>525.83246455961</v>
      </c>
      <c r="AB30" t="s">
        <v>316</v>
      </c>
      <c r="AC30" s="1">
        <v>3</v>
      </c>
      <c r="AD30" t="s">
        <v>131</v>
      </c>
      <c r="AE30" s="17">
        <v>316.13</v>
      </c>
      <c r="AH30" t="s">
        <v>4</v>
      </c>
      <c r="AI30" t="s">
        <v>4</v>
      </c>
    </row>
    <row r="31" spans="1:35">
      <c r="A31" s="1">
        <v>30</v>
      </c>
      <c r="B31" s="5" t="s">
        <v>483</v>
      </c>
      <c r="C31" s="4" t="s">
        <v>483</v>
      </c>
      <c r="D31" s="3">
        <v>29567179000145</v>
      </c>
      <c r="F31" t="s">
        <v>307</v>
      </c>
      <c r="G31" s="4"/>
      <c r="H31" s="19" t="s">
        <v>247</v>
      </c>
      <c r="I31" s="19" t="str">
        <f t="shared" si="0"/>
        <v>não encontrado</v>
      </c>
      <c r="J31" s="19"/>
      <c r="K31" s="25" t="s">
        <v>344</v>
      </c>
      <c r="L31" t="str">
        <f t="shared" si="1"/>
        <v>Estrada De Iterere A Morangaba Conj Industria Extrativa Localidade de Iterere 28125000 Rio de Janeiro Campos dos Goytacazes BRASIL</v>
      </c>
      <c r="M31" s="4" t="s">
        <v>484</v>
      </c>
      <c r="N31" s="4" t="s">
        <v>485</v>
      </c>
      <c r="O31" s="4"/>
      <c r="P31" s="4" t="s">
        <v>486</v>
      </c>
      <c r="Q31" s="4" t="s">
        <v>487</v>
      </c>
      <c r="R31" s="20">
        <v>28125000</v>
      </c>
      <c r="S31" s="4" t="s">
        <v>242</v>
      </c>
      <c r="T31" s="4" t="s">
        <v>390</v>
      </c>
      <c r="V31" t="s">
        <v>315</v>
      </c>
      <c r="Z31" s="13">
        <v>0</v>
      </c>
      <c r="AA31" s="13"/>
    </row>
    <row r="32" spans="1:35">
      <c r="A32" s="1">
        <v>31</v>
      </c>
      <c r="B32" s="5" t="s">
        <v>488</v>
      </c>
      <c r="C32" s="4" t="s">
        <v>488</v>
      </c>
      <c r="D32" s="3">
        <v>4773746000199</v>
      </c>
      <c r="F32" t="s">
        <v>316</v>
      </c>
      <c r="G32" s="4" t="s">
        <v>334</v>
      </c>
      <c r="H32" s="19">
        <v>29595142</v>
      </c>
      <c r="I32" s="19" t="str">
        <f t="shared" si="0"/>
        <v>11 29595142</v>
      </c>
      <c r="J32" s="19"/>
      <c r="K32" s="25" t="s">
        <v>489</v>
      </c>
      <c r="L32" t="str">
        <f t="shared" si="1"/>
        <v>Rua Professor Lourival Gomes Machado 282 Santana 2021050 São Paulo São Paulo BRASIL</v>
      </c>
      <c r="M32" s="4" t="s">
        <v>222</v>
      </c>
      <c r="N32" s="4" t="s">
        <v>490</v>
      </c>
      <c r="O32" s="4" t="s">
        <v>491</v>
      </c>
      <c r="P32" s="4"/>
      <c r="Q32" s="4" t="s">
        <v>492</v>
      </c>
      <c r="R32" s="20">
        <v>2021050</v>
      </c>
      <c r="S32" s="4" t="s">
        <v>341</v>
      </c>
      <c r="T32" s="4" t="s">
        <v>341</v>
      </c>
      <c r="U32" s="4"/>
      <c r="V32" t="s">
        <v>315</v>
      </c>
      <c r="Z32" s="13">
        <v>0</v>
      </c>
      <c r="AA32" s="13"/>
    </row>
    <row r="33" spans="1:36">
      <c r="A33" s="1">
        <v>32</v>
      </c>
      <c r="B33" s="5" t="s">
        <v>133</v>
      </c>
      <c r="C33" s="4" t="s">
        <v>133</v>
      </c>
      <c r="D33" s="3">
        <v>11472921000173</v>
      </c>
      <c r="F33" t="s">
        <v>307</v>
      </c>
      <c r="G33" s="4" t="s">
        <v>308</v>
      </c>
      <c r="H33" s="19">
        <v>22861133</v>
      </c>
      <c r="I33" s="19" t="str">
        <f t="shared" si="0"/>
        <v>21 22861133</v>
      </c>
      <c r="J33" s="19"/>
      <c r="K33" s="25" t="s">
        <v>493</v>
      </c>
      <c r="L33" t="str">
        <f t="shared" si="1"/>
        <v>Rua Bambina S/N Botafogo 22251-050 Rio de Janeiro Rio de Janeiro BRASIL</v>
      </c>
      <c r="M33" s="4" t="s">
        <v>222</v>
      </c>
      <c r="N33" s="4" t="s">
        <v>494</v>
      </c>
      <c r="O33" s="21" t="s">
        <v>290</v>
      </c>
      <c r="P33" s="4"/>
      <c r="Q33" s="4" t="s">
        <v>240</v>
      </c>
      <c r="R33" s="20" t="s">
        <v>495</v>
      </c>
      <c r="S33" s="4" t="s">
        <v>242</v>
      </c>
      <c r="T33" s="4" t="s">
        <v>242</v>
      </c>
      <c r="V33" t="s">
        <v>315</v>
      </c>
      <c r="W33" t="s">
        <v>79</v>
      </c>
      <c r="X33" t="s">
        <v>131</v>
      </c>
      <c r="Y33" s="13">
        <v>5392.34</v>
      </c>
      <c r="Z33" s="13">
        <v>5450.77337285876</v>
      </c>
      <c r="AA33" s="300">
        <v>5450.77337285876</v>
      </c>
      <c r="AB33" t="s">
        <v>316</v>
      </c>
      <c r="AC33" s="1">
        <v>3</v>
      </c>
      <c r="AD33" t="s">
        <v>131</v>
      </c>
      <c r="AE33" s="17">
        <v>3277</v>
      </c>
      <c r="AH33" t="s">
        <v>5</v>
      </c>
      <c r="AI33" t="s">
        <v>5</v>
      </c>
    </row>
    <row r="34" spans="1:36">
      <c r="A34" s="1">
        <v>33</v>
      </c>
      <c r="B34" s="5" t="s">
        <v>133</v>
      </c>
      <c r="C34" s="4" t="s">
        <v>133</v>
      </c>
      <c r="D34" s="73" t="s">
        <v>496</v>
      </c>
      <c r="F34" t="s">
        <v>307</v>
      </c>
      <c r="G34">
        <v>21</v>
      </c>
      <c r="H34" s="19" t="s">
        <v>497</v>
      </c>
      <c r="I34" s="19" t="str">
        <f t="shared" ref="I34:I65" si="2">TRIM(G34&amp;" "&amp;H34)</f>
        <v>21 4063-9157</v>
      </c>
      <c r="J34" s="19"/>
      <c r="K34" s="25" t="s">
        <v>493</v>
      </c>
      <c r="L34" t="str">
        <f t="shared" si="1"/>
        <v>Rua Bambina S/N Botafogo 22251-050 Rio de Janeiro Rio de Janeiro RJ BRASIL</v>
      </c>
      <c r="M34" t="s">
        <v>222</v>
      </c>
      <c r="N34" t="s">
        <v>494</v>
      </c>
      <c r="O34" t="s">
        <v>290</v>
      </c>
      <c r="Q34" t="s">
        <v>240</v>
      </c>
      <c r="R34" t="s">
        <v>495</v>
      </c>
      <c r="S34" t="s">
        <v>242</v>
      </c>
      <c r="T34" t="s">
        <v>242</v>
      </c>
      <c r="U34" t="s">
        <v>243</v>
      </c>
      <c r="V34" t="s">
        <v>315</v>
      </c>
      <c r="W34" t="s">
        <v>79</v>
      </c>
      <c r="X34" t="s">
        <v>131</v>
      </c>
      <c r="Y34" s="13">
        <v>11554.7848015946</v>
      </c>
      <c r="Z34" s="13">
        <v>11679.9910357688</v>
      </c>
      <c r="AA34" s="309">
        <v>11679.9910357688</v>
      </c>
      <c r="AB34" t="s">
        <v>316</v>
      </c>
      <c r="AC34" s="1">
        <v>3</v>
      </c>
      <c r="AD34" t="s">
        <v>131</v>
      </c>
      <c r="AE34" s="17">
        <v>7022</v>
      </c>
      <c r="AH34" t="s">
        <v>4</v>
      </c>
      <c r="AI34" t="s">
        <v>4</v>
      </c>
    </row>
    <row r="35" spans="1:36">
      <c r="A35" s="1">
        <v>34</v>
      </c>
      <c r="B35" s="5" t="s">
        <v>498</v>
      </c>
      <c r="C35" s="4" t="s">
        <v>498</v>
      </c>
      <c r="D35" s="3">
        <v>19056378000135</v>
      </c>
      <c r="F35" t="s">
        <v>316</v>
      </c>
      <c r="G35" s="4" t="s">
        <v>308</v>
      </c>
      <c r="H35" s="19">
        <v>26785551</v>
      </c>
      <c r="I35" s="19" t="str">
        <f t="shared" si="2"/>
        <v>21 26785551</v>
      </c>
      <c r="J35" s="19"/>
      <c r="K35" s="25" t="s">
        <v>499</v>
      </c>
      <c r="L35" t="str">
        <f t="shared" si="1"/>
        <v>Rua Zenobio da Costa Quadra 137 Lote 1983 Saracuruna 25211011 Rio de Janeiro Duque de Caxias BRASIL</v>
      </c>
      <c r="M35" s="4" t="s">
        <v>399</v>
      </c>
      <c r="N35" s="4" t="s">
        <v>500</v>
      </c>
      <c r="O35" s="4"/>
      <c r="P35" s="4" t="s">
        <v>501</v>
      </c>
      <c r="Q35" s="4" t="s">
        <v>502</v>
      </c>
      <c r="R35" s="20">
        <v>25211011</v>
      </c>
      <c r="S35" s="4" t="s">
        <v>242</v>
      </c>
      <c r="T35" s="4" t="s">
        <v>314</v>
      </c>
      <c r="V35" t="s">
        <v>315</v>
      </c>
      <c r="Z35" s="13">
        <v>0</v>
      </c>
      <c r="AA35" s="13"/>
    </row>
    <row r="36" spans="1:36">
      <c r="A36" s="1">
        <v>35</v>
      </c>
      <c r="B36" s="5" t="s">
        <v>503</v>
      </c>
      <c r="C36" s="4" t="s">
        <v>503</v>
      </c>
      <c r="D36" s="3">
        <v>7660630000131</v>
      </c>
      <c r="F36" t="s">
        <v>307</v>
      </c>
      <c r="G36" s="4" t="s">
        <v>383</v>
      </c>
      <c r="H36" s="19">
        <v>98749093</v>
      </c>
      <c r="I36" s="19" t="str">
        <f t="shared" si="2"/>
        <v>22 98749093</v>
      </c>
      <c r="J36" s="19"/>
      <c r="K36" s="25" t="s">
        <v>504</v>
      </c>
      <c r="L36" t="str">
        <f t="shared" si="1"/>
        <v>Rua 19 93 Casa 1 Parque Alphaville ll 28024710 Rio de Janeiro Campos dos Goytacazes BRASIL</v>
      </c>
      <c r="M36" s="4" t="s">
        <v>222</v>
      </c>
      <c r="N36" s="4" t="s">
        <v>505</v>
      </c>
      <c r="O36" s="4" t="s">
        <v>506</v>
      </c>
      <c r="P36" s="4" t="s">
        <v>507</v>
      </c>
      <c r="Q36" s="4" t="s">
        <v>508</v>
      </c>
      <c r="R36" s="20">
        <v>28024710</v>
      </c>
      <c r="S36" s="4" t="s">
        <v>242</v>
      </c>
      <c r="T36" s="4" t="s">
        <v>390</v>
      </c>
      <c r="V36" t="s">
        <v>315</v>
      </c>
      <c r="Z36" s="13">
        <v>0</v>
      </c>
      <c r="AA36" s="13"/>
    </row>
    <row r="37" spans="1:36">
      <c r="A37" s="1">
        <v>36</v>
      </c>
      <c r="B37" s="5" t="s">
        <v>509</v>
      </c>
      <c r="C37" s="4" t="s">
        <v>509</v>
      </c>
      <c r="D37" s="3">
        <v>881168000153</v>
      </c>
      <c r="F37" t="s">
        <v>307</v>
      </c>
      <c r="G37" s="4" t="s">
        <v>510</v>
      </c>
      <c r="H37" s="19">
        <v>30316971</v>
      </c>
      <c r="I37" s="19" t="str">
        <f t="shared" si="2"/>
        <v>41 30316971</v>
      </c>
      <c r="J37" s="19"/>
      <c r="K37" s="25" t="s">
        <v>511</v>
      </c>
      <c r="L37" t="str">
        <f t="shared" si="1"/>
        <v>Rua Topazio 123 Vila Andreza 36410206 Minas Gerais Congonhas BRASIL</v>
      </c>
      <c r="M37" s="4" t="s">
        <v>222</v>
      </c>
      <c r="N37" s="4" t="s">
        <v>512</v>
      </c>
      <c r="O37" s="4" t="s">
        <v>513</v>
      </c>
      <c r="P37" s="4"/>
      <c r="Q37" s="4" t="s">
        <v>514</v>
      </c>
      <c r="R37" s="20">
        <v>36410206</v>
      </c>
      <c r="S37" s="4" t="s">
        <v>515</v>
      </c>
      <c r="T37" s="4" t="s">
        <v>516</v>
      </c>
      <c r="V37" t="s">
        <v>315</v>
      </c>
      <c r="W37" t="s">
        <v>79</v>
      </c>
      <c r="X37" t="s">
        <v>131</v>
      </c>
      <c r="Y37" s="13">
        <v>21888116.625746701</v>
      </c>
      <c r="Z37" s="13">
        <v>22125293.579098299</v>
      </c>
      <c r="AA37" s="309">
        <v>22125293.579098299</v>
      </c>
      <c r="AB37" t="s">
        <v>316</v>
      </c>
      <c r="AC37" s="1">
        <v>3</v>
      </c>
      <c r="AD37" t="s">
        <v>131</v>
      </c>
      <c r="AE37" s="17">
        <v>13301706.4</v>
      </c>
      <c r="AH37" t="s">
        <v>4</v>
      </c>
      <c r="AI37" t="s">
        <v>4</v>
      </c>
    </row>
    <row r="38" spans="1:36">
      <c r="A38" s="1">
        <v>37</v>
      </c>
      <c r="B38" s="5" t="s">
        <v>517</v>
      </c>
      <c r="C38" s="4" t="s">
        <v>517</v>
      </c>
      <c r="D38" s="3">
        <v>33040981000150</v>
      </c>
      <c r="F38" t="s">
        <v>307</v>
      </c>
      <c r="G38" s="4" t="s">
        <v>334</v>
      </c>
      <c r="H38" s="19" t="s">
        <v>518</v>
      </c>
      <c r="I38" s="19" t="str">
        <f t="shared" si="2"/>
        <v>11 3809-2121</v>
      </c>
      <c r="J38" s="19"/>
      <c r="K38" s="25" t="s">
        <v>519</v>
      </c>
      <c r="L38" t="str">
        <f t="shared" si="1"/>
        <v>Av Doutor Chucri Zaidan 296 17o e 18o Andar Vila Cordeiro 4583110 São Paulo São Paulo BRASIL</v>
      </c>
      <c r="M38" s="4" t="s">
        <v>336</v>
      </c>
      <c r="N38" s="4" t="s">
        <v>520</v>
      </c>
      <c r="O38" s="4" t="s">
        <v>521</v>
      </c>
      <c r="P38" s="4" t="s">
        <v>522</v>
      </c>
      <c r="Q38" s="4" t="s">
        <v>523</v>
      </c>
      <c r="R38" s="20">
        <v>4583110</v>
      </c>
      <c r="S38" s="4" t="s">
        <v>341</v>
      </c>
      <c r="T38" s="4" t="s">
        <v>341</v>
      </c>
      <c r="V38" t="s">
        <v>315</v>
      </c>
      <c r="W38" t="s">
        <v>59</v>
      </c>
      <c r="X38" t="s">
        <v>131</v>
      </c>
      <c r="Y38" s="13">
        <v>78259.17</v>
      </c>
      <c r="Z38" s="13">
        <v>0</v>
      </c>
      <c r="AA38" s="13"/>
      <c r="AF38" t="s">
        <v>524</v>
      </c>
      <c r="AH38" t="s">
        <v>4</v>
      </c>
      <c r="AJ38" t="s">
        <v>525</v>
      </c>
    </row>
    <row r="39" spans="1:36">
      <c r="A39" s="1">
        <v>38</v>
      </c>
      <c r="B39" s="5" t="s">
        <v>526</v>
      </c>
      <c r="C39" s="4" t="s">
        <v>526</v>
      </c>
      <c r="D39" s="3">
        <v>27700244000133</v>
      </c>
      <c r="F39" t="s">
        <v>307</v>
      </c>
      <c r="G39" s="4"/>
      <c r="H39" s="19" t="s">
        <v>247</v>
      </c>
      <c r="I39" s="19" t="str">
        <f t="shared" si="2"/>
        <v>não encontrado</v>
      </c>
      <c r="J39" s="19"/>
      <c r="K39" s="25" t="s">
        <v>527</v>
      </c>
      <c r="L39" t="str">
        <f t="shared" si="1"/>
        <v>Av Pres Antonio Carlos 375 Sala 507 Centro 20020010 Rio de Janeiro Rio de Janeiro BRASIL</v>
      </c>
      <c r="M39" s="4" t="s">
        <v>336</v>
      </c>
      <c r="N39" s="4" t="s">
        <v>528</v>
      </c>
      <c r="O39" s="4" t="s">
        <v>529</v>
      </c>
      <c r="P39" s="4" t="s">
        <v>530</v>
      </c>
      <c r="Q39" s="4" t="s">
        <v>381</v>
      </c>
      <c r="R39" s="20">
        <v>20020010</v>
      </c>
      <c r="S39" s="4" t="s">
        <v>242</v>
      </c>
      <c r="T39" s="4" t="s">
        <v>242</v>
      </c>
      <c r="V39" t="s">
        <v>315</v>
      </c>
      <c r="W39" t="s">
        <v>79</v>
      </c>
      <c r="X39" t="s">
        <v>131</v>
      </c>
      <c r="Y39" s="13">
        <v>18758.836049299101</v>
      </c>
      <c r="Z39" s="13">
        <v>18962.104501248101</v>
      </c>
      <c r="AA39" s="309">
        <v>18962.104501248101</v>
      </c>
      <c r="AB39" t="s">
        <v>316</v>
      </c>
      <c r="AC39" s="1">
        <v>3</v>
      </c>
      <c r="AD39" t="s">
        <v>131</v>
      </c>
      <c r="AE39" s="17">
        <v>11400</v>
      </c>
      <c r="AH39" t="s">
        <v>4</v>
      </c>
      <c r="AI39" t="s">
        <v>4</v>
      </c>
    </row>
    <row r="40" spans="1:36">
      <c r="A40" s="1">
        <v>39</v>
      </c>
      <c r="B40" s="5" t="s">
        <v>531</v>
      </c>
      <c r="C40" s="4" t="s">
        <v>532</v>
      </c>
      <c r="D40" s="3">
        <v>15378349000139</v>
      </c>
      <c r="F40" t="s">
        <v>307</v>
      </c>
      <c r="G40" s="4" t="s">
        <v>308</v>
      </c>
      <c r="H40" s="19">
        <v>38493600</v>
      </c>
      <c r="I40" s="19" t="str">
        <f t="shared" si="2"/>
        <v>21 38493600</v>
      </c>
      <c r="J40" s="19"/>
      <c r="K40" s="25" t="s">
        <v>533</v>
      </c>
      <c r="L40" t="str">
        <f t="shared" si="1"/>
        <v>Av Andromeda 885 Sala 1717 BCO Green Valley Alphaville 6473000 São Paulo Barueri BRASIL</v>
      </c>
      <c r="M40" s="4" t="s">
        <v>336</v>
      </c>
      <c r="N40" s="4" t="s">
        <v>534</v>
      </c>
      <c r="O40" s="4" t="s">
        <v>535</v>
      </c>
      <c r="P40" s="4" t="s">
        <v>536</v>
      </c>
      <c r="Q40" s="4" t="s">
        <v>537</v>
      </c>
      <c r="R40" s="20">
        <v>6473000</v>
      </c>
      <c r="S40" s="4" t="s">
        <v>341</v>
      </c>
      <c r="T40" s="4" t="s">
        <v>449</v>
      </c>
      <c r="V40" t="s">
        <v>315</v>
      </c>
      <c r="W40" t="s">
        <v>79</v>
      </c>
      <c r="X40" t="s">
        <v>131</v>
      </c>
      <c r="Y40" s="13">
        <v>59139542.342856102</v>
      </c>
      <c r="Z40" s="13">
        <v>59780371.186895803</v>
      </c>
      <c r="AA40" s="309">
        <v>59780371.186895803</v>
      </c>
      <c r="AB40" t="s">
        <v>316</v>
      </c>
      <c r="AC40" s="1">
        <v>3</v>
      </c>
      <c r="AD40" t="s">
        <v>131</v>
      </c>
      <c r="AE40" s="17">
        <v>35939904.850000001</v>
      </c>
      <c r="AF40" s="7"/>
      <c r="AH40" t="s">
        <v>4</v>
      </c>
      <c r="AI40" t="s">
        <v>4</v>
      </c>
    </row>
    <row r="41" spans="1:36">
      <c r="A41" s="1">
        <v>40</v>
      </c>
      <c r="B41" s="5" t="s">
        <v>538</v>
      </c>
      <c r="C41" s="5" t="s">
        <v>538</v>
      </c>
      <c r="D41" s="21" t="s">
        <v>343</v>
      </c>
      <c r="F41" t="s">
        <v>307</v>
      </c>
      <c r="H41" s="19" t="s">
        <v>247</v>
      </c>
      <c r="I41" s="19" t="str">
        <f t="shared" si="2"/>
        <v>não encontrado</v>
      </c>
      <c r="J41" s="19"/>
      <c r="K41" s="25" t="s">
        <v>539</v>
      </c>
      <c r="L41" t="s">
        <v>540</v>
      </c>
      <c r="W41" t="s">
        <v>79</v>
      </c>
      <c r="X41" t="s">
        <v>131</v>
      </c>
      <c r="Y41" s="13">
        <v>59008946.932270698</v>
      </c>
      <c r="Z41" s="13">
        <v>59648360.4913036</v>
      </c>
      <c r="AA41" s="309">
        <v>59648360.4913036</v>
      </c>
      <c r="AB41" t="s">
        <v>316</v>
      </c>
      <c r="AC41" s="1">
        <v>3</v>
      </c>
      <c r="AD41" t="s">
        <v>131</v>
      </c>
      <c r="AE41" s="17">
        <v>35853864.090000004</v>
      </c>
      <c r="AF41" s="7"/>
      <c r="AH41" t="s">
        <v>4</v>
      </c>
      <c r="AI41" t="s">
        <v>4</v>
      </c>
    </row>
    <row r="42" spans="1:36">
      <c r="A42" s="1">
        <v>41</v>
      </c>
      <c r="B42" s="5" t="s">
        <v>541</v>
      </c>
      <c r="C42" s="4" t="s">
        <v>542</v>
      </c>
      <c r="D42" s="3">
        <v>40352999000233</v>
      </c>
      <c r="F42" t="s">
        <v>316</v>
      </c>
      <c r="G42" s="4" t="s">
        <v>308</v>
      </c>
      <c r="H42" s="19">
        <v>22835353</v>
      </c>
      <c r="I42" s="19" t="str">
        <f t="shared" si="2"/>
        <v>21 22835353</v>
      </c>
      <c r="J42" s="19"/>
      <c r="K42" s="25" t="s">
        <v>543</v>
      </c>
      <c r="L42" t="str">
        <f t="shared" ref="L42:L67" si="3">TRIM(M42&amp;" "&amp;N42&amp;" "&amp;O42&amp;" "&amp;P42&amp;" "&amp;Q42&amp;" "&amp;R42&amp;" "&amp;S42&amp;" "&amp;T42&amp;" "&amp;U42&amp;" "&amp;V42)</f>
        <v>Rua Lauro Muller 116 Dq 31 Pavimento g2 Botafogo 22290140 Rio de Janeiro Rio de Janeiro BRASIL</v>
      </c>
      <c r="M42" s="4" t="s">
        <v>222</v>
      </c>
      <c r="N42" s="4" t="s">
        <v>238</v>
      </c>
      <c r="O42" s="4" t="s">
        <v>403</v>
      </c>
      <c r="P42" s="4" t="s">
        <v>544</v>
      </c>
      <c r="Q42" s="4" t="s">
        <v>240</v>
      </c>
      <c r="R42" s="20">
        <v>22290140</v>
      </c>
      <c r="S42" s="4" t="s">
        <v>242</v>
      </c>
      <c r="T42" s="4" t="s">
        <v>242</v>
      </c>
      <c r="U42" s="4"/>
      <c r="V42" t="s">
        <v>315</v>
      </c>
      <c r="Z42" s="13">
        <v>0</v>
      </c>
      <c r="AA42" s="13"/>
    </row>
    <row r="43" spans="1:36">
      <c r="A43" s="1">
        <v>42</v>
      </c>
      <c r="B43" s="5" t="s">
        <v>545</v>
      </c>
      <c r="C43" s="4" t="s">
        <v>545</v>
      </c>
      <c r="D43" s="3">
        <v>116471000160</v>
      </c>
      <c r="F43" t="s">
        <v>307</v>
      </c>
      <c r="G43" s="4" t="s">
        <v>334</v>
      </c>
      <c r="H43" s="19">
        <v>49915000</v>
      </c>
      <c r="I43" s="19" t="str">
        <f t="shared" si="2"/>
        <v>11 49915000</v>
      </c>
      <c r="J43" s="19"/>
      <c r="K43" s="25" t="s">
        <v>546</v>
      </c>
      <c r="L43" t="str">
        <f t="shared" si="3"/>
        <v>Av Papa João Paulo l 5831 Residencial Parque Cumbica 7174005 São Paulo Guarulhos BRASIL</v>
      </c>
      <c r="M43" s="4" t="s">
        <v>336</v>
      </c>
      <c r="N43" s="4" t="s">
        <v>547</v>
      </c>
      <c r="O43" s="4" t="s">
        <v>548</v>
      </c>
      <c r="P43" s="4"/>
      <c r="Q43" s="4" t="s">
        <v>549</v>
      </c>
      <c r="R43" s="20">
        <v>7174005</v>
      </c>
      <c r="S43" s="4" t="s">
        <v>341</v>
      </c>
      <c r="T43" s="4" t="s">
        <v>550</v>
      </c>
      <c r="V43" t="s">
        <v>315</v>
      </c>
      <c r="W43" t="s">
        <v>79</v>
      </c>
      <c r="X43" t="s">
        <v>131</v>
      </c>
      <c r="Y43" s="13">
        <v>25711.1239710788</v>
      </c>
      <c r="Z43" s="13">
        <v>25989.726564210599</v>
      </c>
      <c r="AA43" s="309">
        <v>25989.726564210599</v>
      </c>
      <c r="AB43" t="s">
        <v>316</v>
      </c>
      <c r="AC43" s="1">
        <v>3</v>
      </c>
      <c r="AD43" t="s">
        <v>131</v>
      </c>
      <c r="AE43" s="17">
        <v>15625</v>
      </c>
      <c r="AH43" t="s">
        <v>4</v>
      </c>
      <c r="AI43" t="s">
        <v>4</v>
      </c>
    </row>
    <row r="44" spans="1:36">
      <c r="A44" s="1">
        <v>43</v>
      </c>
      <c r="B44" s="5" t="s">
        <v>551</v>
      </c>
      <c r="C44" s="4" t="s">
        <v>551</v>
      </c>
      <c r="D44" s="3">
        <v>8938742000174</v>
      </c>
      <c r="F44" t="s">
        <v>316</v>
      </c>
      <c r="G44" s="4" t="s">
        <v>308</v>
      </c>
      <c r="H44" s="19">
        <v>31819638</v>
      </c>
      <c r="I44" s="19" t="str">
        <f t="shared" si="2"/>
        <v>21 31819638</v>
      </c>
      <c r="J44" s="19"/>
      <c r="K44" s="25" t="s">
        <v>344</v>
      </c>
      <c r="L44" t="str">
        <f t="shared" si="3"/>
        <v>Rua Da Quitanda 194 Sala 703 Centro 20091005 Rio de Janeiro Rio de Janeiro BRASIL</v>
      </c>
      <c r="M44" s="4" t="s">
        <v>222</v>
      </c>
      <c r="N44" s="4" t="s">
        <v>552</v>
      </c>
      <c r="O44" s="4" t="s">
        <v>553</v>
      </c>
      <c r="P44" s="4" t="s">
        <v>554</v>
      </c>
      <c r="Q44" s="4" t="s">
        <v>381</v>
      </c>
      <c r="R44" s="20">
        <v>20091005</v>
      </c>
      <c r="S44" s="4" t="s">
        <v>242</v>
      </c>
      <c r="T44" s="4" t="s">
        <v>242</v>
      </c>
      <c r="V44" t="s">
        <v>315</v>
      </c>
      <c r="Z44" s="13">
        <v>0</v>
      </c>
      <c r="AA44" s="13"/>
    </row>
    <row r="45" spans="1:36">
      <c r="A45" s="1">
        <v>44</v>
      </c>
      <c r="B45" s="5" t="s">
        <v>555</v>
      </c>
      <c r="C45" s="4" t="s">
        <v>555</v>
      </c>
      <c r="D45" s="3">
        <v>42543943000100</v>
      </c>
      <c r="F45" t="s">
        <v>307</v>
      </c>
      <c r="G45" s="4" t="s">
        <v>308</v>
      </c>
      <c r="H45" s="19">
        <v>38524515</v>
      </c>
      <c r="I45" s="19" t="str">
        <f t="shared" si="2"/>
        <v>21 38524515</v>
      </c>
      <c r="J45" s="19"/>
      <c r="K45" s="25" t="s">
        <v>556</v>
      </c>
      <c r="L45" t="str">
        <f t="shared" si="3"/>
        <v>Av Almirante Barroso 81 Sala 3001 Centro 20031004 Rio de Janeiro Rio de Janeiro BRASIL</v>
      </c>
      <c r="M45" s="4" t="s">
        <v>336</v>
      </c>
      <c r="N45" s="4" t="s">
        <v>557</v>
      </c>
      <c r="O45" s="4" t="s">
        <v>558</v>
      </c>
      <c r="P45" s="4" t="s">
        <v>559</v>
      </c>
      <c r="Q45" s="4" t="s">
        <v>381</v>
      </c>
      <c r="R45" s="20">
        <v>20031004</v>
      </c>
      <c r="S45" s="4" t="s">
        <v>242</v>
      </c>
      <c r="T45" s="4" t="s">
        <v>242</v>
      </c>
      <c r="V45" t="s">
        <v>315</v>
      </c>
      <c r="Z45" s="13">
        <v>0</v>
      </c>
      <c r="AA45" s="13"/>
    </row>
    <row r="46" spans="1:36">
      <c r="A46" s="1">
        <v>45</v>
      </c>
      <c r="B46" s="5" t="s">
        <v>560</v>
      </c>
      <c r="C46" s="4" t="s">
        <v>561</v>
      </c>
      <c r="D46" s="3">
        <v>5928067000104</v>
      </c>
      <c r="F46" t="s">
        <v>307</v>
      </c>
      <c r="G46" s="4" t="s">
        <v>383</v>
      </c>
      <c r="H46" s="19">
        <v>27730009</v>
      </c>
      <c r="I46" s="19" t="str">
        <f t="shared" si="2"/>
        <v>22 27730009</v>
      </c>
      <c r="J46" s="19"/>
      <c r="K46" s="25" t="s">
        <v>562</v>
      </c>
      <c r="L46" t="str">
        <f t="shared" si="3"/>
        <v>Av Brasil 141 Sala 603 Centro 28970000 Rio de Janeiro Araruama BRASIL</v>
      </c>
      <c r="M46" s="4" t="s">
        <v>336</v>
      </c>
      <c r="N46" s="4" t="s">
        <v>244</v>
      </c>
      <c r="O46" s="4" t="s">
        <v>563</v>
      </c>
      <c r="P46" s="4" t="s">
        <v>564</v>
      </c>
      <c r="Q46" s="4" t="s">
        <v>381</v>
      </c>
      <c r="R46" s="20">
        <v>28970000</v>
      </c>
      <c r="S46" s="4" t="s">
        <v>242</v>
      </c>
      <c r="T46" s="20" t="s">
        <v>565</v>
      </c>
      <c r="V46" t="s">
        <v>315</v>
      </c>
      <c r="W46" t="s">
        <v>79</v>
      </c>
      <c r="X46" t="s">
        <v>131</v>
      </c>
      <c r="Y46" s="13">
        <v>8022355.4467923902</v>
      </c>
      <c r="Z46" s="13">
        <v>8109284.7087342404</v>
      </c>
      <c r="AA46" s="309">
        <v>8109284.7087342404</v>
      </c>
      <c r="AB46" t="s">
        <v>316</v>
      </c>
      <c r="AC46" s="1">
        <v>3</v>
      </c>
      <c r="AD46" t="s">
        <v>131</v>
      </c>
      <c r="AE46" s="17">
        <v>4875294.5999999996</v>
      </c>
      <c r="AH46" t="s">
        <v>4</v>
      </c>
      <c r="AI46" t="s">
        <v>4</v>
      </c>
    </row>
    <row r="47" spans="1:36">
      <c r="A47" s="1">
        <v>46</v>
      </c>
      <c r="B47" s="5" t="s">
        <v>566</v>
      </c>
      <c r="C47" s="4" t="s">
        <v>566</v>
      </c>
      <c r="D47" s="3">
        <v>36462778000160</v>
      </c>
      <c r="F47" t="s">
        <v>307</v>
      </c>
      <c r="G47" s="4" t="s">
        <v>308</v>
      </c>
      <c r="H47" s="19">
        <v>26439520</v>
      </c>
      <c r="I47" s="19" t="str">
        <f t="shared" si="2"/>
        <v>21 26439520</v>
      </c>
      <c r="J47" s="19"/>
      <c r="K47" s="25" t="s">
        <v>567</v>
      </c>
      <c r="L47" t="str">
        <f t="shared" si="3"/>
        <v>Rua Prefeito Sebastiao Teixeira 227 Varzea 25953200 Rio de Janeiro Teresopolis BRASIL</v>
      </c>
      <c r="M47" s="4" t="s">
        <v>222</v>
      </c>
      <c r="N47" s="4" t="s">
        <v>568</v>
      </c>
      <c r="O47" s="4" t="s">
        <v>569</v>
      </c>
      <c r="P47" s="4"/>
      <c r="Q47" s="4" t="s">
        <v>570</v>
      </c>
      <c r="R47" s="20">
        <v>25953200</v>
      </c>
      <c r="S47" s="4" t="s">
        <v>242</v>
      </c>
      <c r="T47" s="4" t="s">
        <v>571</v>
      </c>
      <c r="U47" s="4"/>
      <c r="V47" t="s">
        <v>315</v>
      </c>
      <c r="Z47" s="13">
        <v>0</v>
      </c>
      <c r="AA47" s="13"/>
    </row>
    <row r="48" spans="1:36">
      <c r="A48" s="1">
        <v>47</v>
      </c>
      <c r="B48" s="5" t="s">
        <v>572</v>
      </c>
      <c r="C48" s="4" t="s">
        <v>572</v>
      </c>
      <c r="D48" s="3">
        <v>20824017000502</v>
      </c>
      <c r="F48" t="s">
        <v>307</v>
      </c>
      <c r="G48" s="4" t="s">
        <v>573</v>
      </c>
      <c r="H48" s="19">
        <v>38215819</v>
      </c>
      <c r="I48" s="19" t="str">
        <f t="shared" si="2"/>
        <v>31 38215819</v>
      </c>
      <c r="J48" s="19"/>
      <c r="K48" s="25" t="s">
        <v>574</v>
      </c>
      <c r="L48" t="str">
        <f t="shared" si="3"/>
        <v>Av Das Americas 4200 Bloco 07 Sala 213 Barra da Tijuca 22640907 Rio de Janeiro Rio de Janeiro BRASIL</v>
      </c>
      <c r="M48" s="4" t="s">
        <v>336</v>
      </c>
      <c r="N48" s="4" t="s">
        <v>575</v>
      </c>
      <c r="O48" s="4" t="s">
        <v>576</v>
      </c>
      <c r="P48" s="4" t="s">
        <v>577</v>
      </c>
      <c r="Q48" s="4" t="s">
        <v>578</v>
      </c>
      <c r="R48" s="20">
        <v>22640907</v>
      </c>
      <c r="S48" s="4" t="s">
        <v>242</v>
      </c>
      <c r="T48" s="4" t="s">
        <v>242</v>
      </c>
      <c r="V48" t="s">
        <v>315</v>
      </c>
      <c r="W48" t="s">
        <v>79</v>
      </c>
      <c r="X48" t="s">
        <v>131</v>
      </c>
      <c r="Y48" s="13">
        <v>10189.8984726953</v>
      </c>
      <c r="Z48" s="13">
        <v>10300.314965628</v>
      </c>
      <c r="AA48" s="309">
        <v>10300.314965628</v>
      </c>
      <c r="AB48" t="s">
        <v>316</v>
      </c>
      <c r="AC48" s="1">
        <v>3</v>
      </c>
      <c r="AD48" t="s">
        <v>131</v>
      </c>
      <c r="AE48" s="17">
        <v>6192.54</v>
      </c>
      <c r="AH48" t="s">
        <v>4</v>
      </c>
      <c r="AI48" t="s">
        <v>4</v>
      </c>
    </row>
    <row r="49" spans="1:36">
      <c r="A49" s="1">
        <v>48</v>
      </c>
      <c r="B49" s="5" t="s">
        <v>579</v>
      </c>
      <c r="C49" s="4" t="s">
        <v>580</v>
      </c>
      <c r="D49" s="3">
        <v>10550896000136</v>
      </c>
      <c r="F49" t="s">
        <v>307</v>
      </c>
      <c r="G49" s="4" t="s">
        <v>581</v>
      </c>
      <c r="H49" s="19">
        <v>31345361</v>
      </c>
      <c r="I49" s="19" t="str">
        <f t="shared" si="2"/>
        <v>27 31345361</v>
      </c>
      <c r="J49" s="19"/>
      <c r="K49" s="25" t="s">
        <v>582</v>
      </c>
      <c r="L49" t="str">
        <f t="shared" si="3"/>
        <v>Lrg Ibam 1 5o andar Botafogo 22271070 Rio de Janeiro Rio de Janeiro BRASIL</v>
      </c>
      <c r="M49" s="4" t="s">
        <v>583</v>
      </c>
      <c r="N49" s="4" t="s">
        <v>584</v>
      </c>
      <c r="O49" s="4" t="s">
        <v>379</v>
      </c>
      <c r="P49" s="4" t="s">
        <v>585</v>
      </c>
      <c r="Q49" s="4" t="s">
        <v>240</v>
      </c>
      <c r="R49" s="20">
        <v>22271070</v>
      </c>
      <c r="S49" s="4" t="s">
        <v>242</v>
      </c>
      <c r="T49" s="4" t="s">
        <v>242</v>
      </c>
      <c r="V49" t="s">
        <v>315</v>
      </c>
      <c r="W49" t="s">
        <v>79</v>
      </c>
      <c r="X49" t="s">
        <v>131</v>
      </c>
      <c r="Y49" s="13">
        <v>113577.331019683</v>
      </c>
      <c r="Z49" s="13">
        <v>114808.041080382</v>
      </c>
      <c r="AA49" s="309">
        <v>114808.041080382</v>
      </c>
      <c r="AB49" t="s">
        <v>316</v>
      </c>
      <c r="AC49" s="1">
        <v>3</v>
      </c>
      <c r="AD49" t="s">
        <v>131</v>
      </c>
      <c r="AE49" s="17">
        <v>69022.490000000005</v>
      </c>
      <c r="AH49" t="s">
        <v>4</v>
      </c>
      <c r="AI49" t="s">
        <v>4</v>
      </c>
    </row>
    <row r="50" spans="1:36">
      <c r="A50" s="1">
        <v>49</v>
      </c>
      <c r="B50" s="5" t="s">
        <v>586</v>
      </c>
      <c r="C50" s="4" t="s">
        <v>586</v>
      </c>
      <c r="D50" s="3">
        <v>776574114674</v>
      </c>
      <c r="F50" t="s">
        <v>307</v>
      </c>
      <c r="G50" s="4" t="s">
        <v>334</v>
      </c>
      <c r="H50" s="19">
        <v>40334848</v>
      </c>
      <c r="I50" s="19" t="str">
        <f t="shared" si="2"/>
        <v>11 40334848</v>
      </c>
      <c r="J50" s="19"/>
      <c r="K50" s="25" t="s">
        <v>587</v>
      </c>
      <c r="L50" t="str">
        <f t="shared" si="3"/>
        <v>Rua Do Catete 261 Catete 22220001 Rio de Janeiro Rio de Janeiro BRASIL</v>
      </c>
      <c r="M50" s="4" t="s">
        <v>222</v>
      </c>
      <c r="N50" s="4" t="s">
        <v>588</v>
      </c>
      <c r="O50" s="4" t="s">
        <v>589</v>
      </c>
      <c r="P50" s="4"/>
      <c r="Q50" s="4" t="s">
        <v>590</v>
      </c>
      <c r="R50" s="20">
        <v>22220001</v>
      </c>
      <c r="S50" s="4" t="s">
        <v>242</v>
      </c>
      <c r="T50" s="4" t="s">
        <v>242</v>
      </c>
      <c r="V50" t="s">
        <v>315</v>
      </c>
      <c r="Z50" s="13">
        <v>0</v>
      </c>
      <c r="AA50" s="13"/>
    </row>
    <row r="51" spans="1:36">
      <c r="A51" s="1">
        <v>50</v>
      </c>
      <c r="B51" s="5" t="s">
        <v>591</v>
      </c>
      <c r="C51" s="4" t="s">
        <v>591</v>
      </c>
      <c r="D51" s="3">
        <v>32898620000186</v>
      </c>
      <c r="F51" t="s">
        <v>307</v>
      </c>
      <c r="G51" s="4" t="s">
        <v>308</v>
      </c>
      <c r="H51" s="19">
        <v>34959332</v>
      </c>
      <c r="I51" s="19" t="str">
        <f t="shared" si="2"/>
        <v>21 34959332</v>
      </c>
      <c r="J51" s="19"/>
      <c r="K51" s="25" t="s">
        <v>592</v>
      </c>
      <c r="L51" t="str">
        <f t="shared" si="3"/>
        <v>Rua Capitao Otavio Machado Chacara Santo Antonio 4718001 São Paulo São Paulo BRASIL</v>
      </c>
      <c r="M51" s="4" t="s">
        <v>222</v>
      </c>
      <c r="N51" s="4" t="s">
        <v>593</v>
      </c>
      <c r="O51" s="4"/>
      <c r="P51" s="4"/>
      <c r="Q51" s="4" t="s">
        <v>594</v>
      </c>
      <c r="R51" s="20">
        <v>4718001</v>
      </c>
      <c r="S51" s="4" t="s">
        <v>341</v>
      </c>
      <c r="T51" s="4" t="s">
        <v>341</v>
      </c>
      <c r="V51" t="s">
        <v>315</v>
      </c>
      <c r="W51" t="s">
        <v>59</v>
      </c>
      <c r="X51" t="s">
        <v>131</v>
      </c>
      <c r="Y51" s="13">
        <v>18856.849999999999</v>
      </c>
      <c r="Z51" s="13">
        <v>0</v>
      </c>
      <c r="AA51" s="13"/>
      <c r="AF51" t="s">
        <v>595</v>
      </c>
      <c r="AH51" t="s">
        <v>4</v>
      </c>
      <c r="AJ51" t="s">
        <v>318</v>
      </c>
    </row>
    <row r="52" spans="1:36">
      <c r="A52" s="1">
        <v>51</v>
      </c>
      <c r="B52" s="5" t="s">
        <v>596</v>
      </c>
      <c r="C52" s="4" t="s">
        <v>596</v>
      </c>
      <c r="D52" s="3">
        <v>33050071000158</v>
      </c>
      <c r="F52" t="s">
        <v>307</v>
      </c>
      <c r="G52" s="4" t="s">
        <v>308</v>
      </c>
      <c r="H52" s="19">
        <v>27161101</v>
      </c>
      <c r="I52" s="19" t="str">
        <f t="shared" si="2"/>
        <v>21 27161101</v>
      </c>
      <c r="J52" s="19"/>
      <c r="K52" s="25" t="s">
        <v>597</v>
      </c>
      <c r="L52" t="str">
        <f t="shared" si="3"/>
        <v>Av Doutor Nilo Peçanha 81 Loja 1 Parque Santo Amaro 28030035 Rio de Janeiro Campos dos Goytacazes BRASIL</v>
      </c>
      <c r="M52" s="4" t="s">
        <v>336</v>
      </c>
      <c r="N52" s="4" t="s">
        <v>598</v>
      </c>
      <c r="O52" s="4" t="s">
        <v>558</v>
      </c>
      <c r="P52" s="4" t="s">
        <v>599</v>
      </c>
      <c r="Q52" s="4" t="s">
        <v>600</v>
      </c>
      <c r="R52" s="20">
        <v>28030035</v>
      </c>
      <c r="S52" s="4" t="s">
        <v>242</v>
      </c>
      <c r="T52" s="4" t="s">
        <v>390</v>
      </c>
      <c r="V52" t="s">
        <v>315</v>
      </c>
      <c r="W52" t="s">
        <v>59</v>
      </c>
      <c r="X52" t="s">
        <v>131</v>
      </c>
      <c r="Y52" s="13">
        <v>128605.34</v>
      </c>
      <c r="Z52" s="13">
        <v>0</v>
      </c>
      <c r="AA52" s="13"/>
      <c r="AF52" t="s">
        <v>325</v>
      </c>
      <c r="AH52" t="s">
        <v>4</v>
      </c>
      <c r="AJ52" t="s">
        <v>318</v>
      </c>
    </row>
    <row r="53" spans="1:36">
      <c r="A53" s="1">
        <v>52</v>
      </c>
      <c r="B53" s="74" t="s">
        <v>601</v>
      </c>
      <c r="C53" s="4" t="s">
        <v>319</v>
      </c>
      <c r="D53" s="3">
        <v>30195249000160</v>
      </c>
      <c r="F53" t="s">
        <v>307</v>
      </c>
      <c r="G53" s="4" t="s">
        <v>383</v>
      </c>
      <c r="H53" s="19" t="s">
        <v>470</v>
      </c>
      <c r="I53" s="19" t="str">
        <f t="shared" si="2"/>
        <v>22 9279-3712</v>
      </c>
      <c r="J53" s="19"/>
      <c r="K53" s="25" t="s">
        <v>602</v>
      </c>
      <c r="L53" t="str">
        <f t="shared" si="3"/>
        <v>Rua Galdino Silva 7 Cajueiro 28200000 Rio de Janeiro São João da Barra BRASIL</v>
      </c>
      <c r="M53" s="4" t="s">
        <v>222</v>
      </c>
      <c r="N53" s="4" t="s">
        <v>603</v>
      </c>
      <c r="O53" s="4" t="s">
        <v>604</v>
      </c>
      <c r="P53" s="4"/>
      <c r="Q53" s="4" t="s">
        <v>323</v>
      </c>
      <c r="R53" s="20">
        <v>28200000</v>
      </c>
      <c r="S53" s="4" t="s">
        <v>242</v>
      </c>
      <c r="T53" s="4" t="s">
        <v>324</v>
      </c>
      <c r="V53" t="s">
        <v>315</v>
      </c>
      <c r="Z53" s="13">
        <v>0</v>
      </c>
      <c r="AA53" s="13"/>
    </row>
    <row r="54" spans="1:36">
      <c r="A54" s="1">
        <v>53</v>
      </c>
      <c r="B54" s="5" t="s">
        <v>605</v>
      </c>
      <c r="C54" s="4" t="s">
        <v>605</v>
      </c>
      <c r="D54" s="3">
        <v>3522120000147</v>
      </c>
      <c r="F54" t="s">
        <v>316</v>
      </c>
      <c r="G54" s="4" t="s">
        <v>308</v>
      </c>
      <c r="H54" s="19">
        <v>91244150</v>
      </c>
      <c r="I54" s="19" t="str">
        <f t="shared" si="2"/>
        <v>21 91244150</v>
      </c>
      <c r="J54" s="19"/>
      <c r="K54" s="25" t="s">
        <v>606</v>
      </c>
      <c r="L54" t="str">
        <f t="shared" si="3"/>
        <v>Av João Cabral de Melo Neto 850 Blc 003 Sala 526 Barra da Tijuca 22775057 Rio de Janeiro Rio de Janeiro BRASIL</v>
      </c>
      <c r="M54" s="4" t="s">
        <v>336</v>
      </c>
      <c r="N54" s="4" t="s">
        <v>607</v>
      </c>
      <c r="O54" s="4" t="s">
        <v>608</v>
      </c>
      <c r="P54" s="4" t="s">
        <v>609</v>
      </c>
      <c r="Q54" s="4" t="s">
        <v>578</v>
      </c>
      <c r="R54" s="20">
        <v>22775057</v>
      </c>
      <c r="S54" s="4" t="s">
        <v>242</v>
      </c>
      <c r="T54" s="4" t="s">
        <v>242</v>
      </c>
      <c r="V54" t="s">
        <v>315</v>
      </c>
      <c r="Z54" s="13">
        <v>0</v>
      </c>
      <c r="AA54" s="13"/>
    </row>
    <row r="55" spans="1:36">
      <c r="A55" s="1">
        <v>54</v>
      </c>
      <c r="B55" s="5" t="s">
        <v>134</v>
      </c>
      <c r="C55" s="4" t="s">
        <v>134</v>
      </c>
      <c r="D55" s="3">
        <v>48102552000218</v>
      </c>
      <c r="F55" t="s">
        <v>307</v>
      </c>
      <c r="G55" s="4" t="s">
        <v>334</v>
      </c>
      <c r="H55" s="19">
        <v>30584511</v>
      </c>
      <c r="I55" s="19" t="str">
        <f t="shared" si="2"/>
        <v>11 30584511</v>
      </c>
      <c r="J55" s="19"/>
      <c r="K55" s="25" t="s">
        <v>610</v>
      </c>
      <c r="L55" t="str">
        <f t="shared" si="3"/>
        <v>Rua São Bento 18 Sala 1401 e 1402 Centro 20090010 Rio de Janeiro Rio de Janeiro BRASIL</v>
      </c>
      <c r="M55" s="4" t="s">
        <v>222</v>
      </c>
      <c r="N55" s="4" t="s">
        <v>611</v>
      </c>
      <c r="O55" s="23">
        <v>18</v>
      </c>
      <c r="P55" s="4" t="s">
        <v>612</v>
      </c>
      <c r="Q55" s="4" t="s">
        <v>381</v>
      </c>
      <c r="R55" s="20">
        <v>20090010</v>
      </c>
      <c r="S55" s="4" t="s">
        <v>242</v>
      </c>
      <c r="T55" s="4" t="s">
        <v>242</v>
      </c>
      <c r="V55" t="s">
        <v>315</v>
      </c>
      <c r="W55" t="s">
        <v>79</v>
      </c>
      <c r="X55" t="s">
        <v>131</v>
      </c>
      <c r="Y55" s="13">
        <v>16425.548999999999</v>
      </c>
      <c r="Z55" s="13">
        <v>16603.534736367801</v>
      </c>
      <c r="AA55" s="300">
        <v>16603.534736367801</v>
      </c>
      <c r="AB55" t="s">
        <v>316</v>
      </c>
      <c r="AC55" s="1">
        <v>3</v>
      </c>
      <c r="AD55" t="s">
        <v>131</v>
      </c>
      <c r="AE55" s="17">
        <v>9982.0300000000007</v>
      </c>
      <c r="AH55" t="s">
        <v>5</v>
      </c>
      <c r="AI55" t="s">
        <v>5</v>
      </c>
    </row>
    <row r="56" spans="1:36">
      <c r="A56" s="1">
        <v>55</v>
      </c>
      <c r="B56" s="5" t="s">
        <v>134</v>
      </c>
      <c r="C56" s="4" t="s">
        <v>134</v>
      </c>
      <c r="D56" s="24" t="s">
        <v>613</v>
      </c>
      <c r="F56" t="s">
        <v>307</v>
      </c>
      <c r="G56">
        <v>11</v>
      </c>
      <c r="H56" s="19" t="s">
        <v>614</v>
      </c>
      <c r="I56" s="19" t="str">
        <f t="shared" si="2"/>
        <v>11 3058-4511</v>
      </c>
      <c r="J56" s="19"/>
      <c r="K56" s="25" t="s">
        <v>615</v>
      </c>
      <c r="L56" t="str">
        <f t="shared" si="3"/>
        <v>Rua São Bento 18 Sal 1401 e 1402 Parte A Centro 20090-010 Rio de Janeiro Rio de Janeiro RJ BRASIL</v>
      </c>
      <c r="M56" s="10" t="s">
        <v>222</v>
      </c>
      <c r="N56" t="s">
        <v>611</v>
      </c>
      <c r="O56">
        <v>18</v>
      </c>
      <c r="P56" t="s">
        <v>616</v>
      </c>
      <c r="Q56" t="s">
        <v>381</v>
      </c>
      <c r="R56" t="s">
        <v>617</v>
      </c>
      <c r="S56" t="s">
        <v>242</v>
      </c>
      <c r="T56" t="s">
        <v>242</v>
      </c>
      <c r="U56" t="s">
        <v>243</v>
      </c>
      <c r="V56" t="s">
        <v>315</v>
      </c>
      <c r="W56" t="s">
        <v>79</v>
      </c>
      <c r="X56" t="s">
        <v>131</v>
      </c>
      <c r="Y56" s="13">
        <v>25266.835748858601</v>
      </c>
      <c r="Z56" s="13">
        <v>25540.624089181099</v>
      </c>
      <c r="AA56" s="309">
        <v>25540.624089181099</v>
      </c>
      <c r="AB56" t="s">
        <v>316</v>
      </c>
      <c r="AC56" s="1">
        <v>3</v>
      </c>
      <c r="AD56" t="s">
        <v>131</v>
      </c>
      <c r="AE56" s="17">
        <v>15355</v>
      </c>
      <c r="AH56" t="s">
        <v>4</v>
      </c>
      <c r="AI56" t="s">
        <v>4</v>
      </c>
    </row>
    <row r="57" spans="1:36">
      <c r="A57" s="1">
        <v>56</v>
      </c>
      <c r="B57" s="5" t="s">
        <v>618</v>
      </c>
      <c r="C57" s="4" t="s">
        <v>618</v>
      </c>
      <c r="D57" s="3">
        <v>27281922000170</v>
      </c>
      <c r="F57" t="s">
        <v>307</v>
      </c>
      <c r="G57" s="4" t="s">
        <v>308</v>
      </c>
      <c r="H57" s="19">
        <v>35545353</v>
      </c>
      <c r="I57" s="19" t="str">
        <f t="shared" si="2"/>
        <v>21 35545353</v>
      </c>
      <c r="J57" s="19"/>
      <c r="K57" s="25" t="s">
        <v>619</v>
      </c>
      <c r="L57" t="str">
        <f t="shared" si="3"/>
        <v>Rua Do Passeio 62 Sala 601 Centro 20021290 Rio de Janeiro Rio de Janeiro BRASIL</v>
      </c>
      <c r="M57" s="4" t="s">
        <v>222</v>
      </c>
      <c r="N57" s="4" t="s">
        <v>620</v>
      </c>
      <c r="O57" s="4" t="s">
        <v>621</v>
      </c>
      <c r="P57" s="4" t="s">
        <v>622</v>
      </c>
      <c r="Q57" s="4" t="s">
        <v>381</v>
      </c>
      <c r="R57" s="20">
        <v>20021290</v>
      </c>
      <c r="S57" s="4" t="s">
        <v>242</v>
      </c>
      <c r="T57" s="4" t="s">
        <v>242</v>
      </c>
      <c r="V57" t="s">
        <v>315</v>
      </c>
      <c r="Z57" s="13">
        <v>0</v>
      </c>
      <c r="AA57" s="13"/>
    </row>
    <row r="58" spans="1:36">
      <c r="A58" s="1">
        <v>57</v>
      </c>
      <c r="B58" s="5" t="s">
        <v>623</v>
      </c>
      <c r="C58" s="4" t="s">
        <v>623</v>
      </c>
      <c r="D58" s="3">
        <v>20520862000152</v>
      </c>
      <c r="F58" t="s">
        <v>307</v>
      </c>
      <c r="G58" s="4" t="s">
        <v>573</v>
      </c>
      <c r="H58" s="19" t="s">
        <v>624</v>
      </c>
      <c r="I58" s="19" t="str">
        <f t="shared" si="2"/>
        <v>31 2103-7020</v>
      </c>
      <c r="J58" s="19"/>
      <c r="K58" s="25" t="s">
        <v>625</v>
      </c>
      <c r="L58" t="str">
        <f t="shared" si="3"/>
        <v>Av Raja Gabaglia 1255 14o andar Luxemburgo 30380-435 Belo Horizonte Belo Horizonte MG BRASIL</v>
      </c>
      <c r="M58" s="4" t="s">
        <v>336</v>
      </c>
      <c r="N58" s="25" t="s">
        <v>626</v>
      </c>
      <c r="O58" s="25">
        <v>1255</v>
      </c>
      <c r="P58" s="25" t="s">
        <v>627</v>
      </c>
      <c r="Q58" s="25" t="s">
        <v>628</v>
      </c>
      <c r="R58" s="20" t="s">
        <v>629</v>
      </c>
      <c r="S58" s="25" t="s">
        <v>630</v>
      </c>
      <c r="T58" s="25" t="s">
        <v>630</v>
      </c>
      <c r="U58" t="s">
        <v>631</v>
      </c>
      <c r="V58" t="s">
        <v>315</v>
      </c>
      <c r="W58" t="s">
        <v>79</v>
      </c>
      <c r="X58" t="s">
        <v>131</v>
      </c>
      <c r="Y58" s="13">
        <v>147355187.409695</v>
      </c>
      <c r="Z58" s="13">
        <v>148951910.188907</v>
      </c>
      <c r="AA58" s="309">
        <v>148951910.188907</v>
      </c>
      <c r="AB58" t="s">
        <v>316</v>
      </c>
      <c r="AC58" s="1">
        <v>3</v>
      </c>
      <c r="AD58" t="s">
        <v>131</v>
      </c>
      <c r="AE58" s="17">
        <v>81195482.879999995</v>
      </c>
      <c r="AH58" t="s">
        <v>4</v>
      </c>
      <c r="AI58" t="s">
        <v>4</v>
      </c>
    </row>
    <row r="59" spans="1:36">
      <c r="A59" s="1">
        <v>58</v>
      </c>
      <c r="B59" s="5" t="s">
        <v>632</v>
      </c>
      <c r="C59" s="4" t="s">
        <v>632</v>
      </c>
      <c r="D59" s="3">
        <v>10785311000167</v>
      </c>
      <c r="F59" t="s">
        <v>307</v>
      </c>
      <c r="G59" s="4" t="s">
        <v>383</v>
      </c>
      <c r="H59" s="19">
        <v>27582282</v>
      </c>
      <c r="I59" s="19" t="str">
        <f t="shared" si="2"/>
        <v>22 27582282</v>
      </c>
      <c r="J59" s="19"/>
      <c r="K59" s="25" t="s">
        <v>247</v>
      </c>
      <c r="L59" t="str">
        <f t="shared" si="3"/>
        <v>Rua Do Rosario Centro 28200000 Rio de Janeiro São João da Barra BRASIL</v>
      </c>
      <c r="M59" s="4" t="s">
        <v>222</v>
      </c>
      <c r="N59" s="4" t="s">
        <v>633</v>
      </c>
      <c r="O59" s="4"/>
      <c r="P59" s="4"/>
      <c r="Q59" s="4" t="s">
        <v>381</v>
      </c>
      <c r="R59" s="20">
        <v>28200000</v>
      </c>
      <c r="S59" s="4" t="s">
        <v>242</v>
      </c>
      <c r="T59" s="4" t="s">
        <v>324</v>
      </c>
      <c r="V59" t="s">
        <v>315</v>
      </c>
      <c r="W59" t="s">
        <v>79</v>
      </c>
      <c r="X59" t="s">
        <v>131</v>
      </c>
      <c r="Y59" s="13">
        <v>1481416.38298871</v>
      </c>
      <c r="Z59" s="13">
        <v>1497468.8296368101</v>
      </c>
      <c r="AA59" s="309">
        <v>1497468.8296368101</v>
      </c>
      <c r="AB59" t="s">
        <v>316</v>
      </c>
      <c r="AC59" s="1">
        <v>3</v>
      </c>
      <c r="AD59" t="s">
        <v>131</v>
      </c>
      <c r="AE59" s="17">
        <v>900276.9</v>
      </c>
      <c r="AH59" t="s">
        <v>4</v>
      </c>
      <c r="AI59" t="s">
        <v>4</v>
      </c>
    </row>
    <row r="60" spans="1:36">
      <c r="A60" s="1">
        <v>59</v>
      </c>
      <c r="B60" s="5" t="s">
        <v>634</v>
      </c>
      <c r="C60" s="4" t="s">
        <v>634</v>
      </c>
      <c r="D60" s="3">
        <v>31383201000300</v>
      </c>
      <c r="E60" s="4"/>
      <c r="F60" s="4" t="s">
        <v>307</v>
      </c>
      <c r="G60" s="4" t="s">
        <v>383</v>
      </c>
      <c r="H60" s="19" t="s">
        <v>635</v>
      </c>
      <c r="I60" s="19" t="str">
        <f t="shared" si="2"/>
        <v>22 2105-0263</v>
      </c>
      <c r="J60" s="19"/>
      <c r="K60" s="25" t="s">
        <v>344</v>
      </c>
      <c r="L60" t="str">
        <f t="shared" si="3"/>
        <v>V 5 Projetada S/N Lote A12 Distrito Industrial 28200-000 Rio de Janeiro São João da Barra RJ BRASIL</v>
      </c>
      <c r="M60" s="4"/>
      <c r="N60" s="4" t="s">
        <v>289</v>
      </c>
      <c r="O60" s="4" t="s">
        <v>290</v>
      </c>
      <c r="P60" s="4" t="s">
        <v>636</v>
      </c>
      <c r="Q60" s="4" t="s">
        <v>292</v>
      </c>
      <c r="R60" s="4" t="s">
        <v>293</v>
      </c>
      <c r="S60" s="4" t="s">
        <v>242</v>
      </c>
      <c r="T60" s="4" t="s">
        <v>324</v>
      </c>
      <c r="U60" s="4" t="s">
        <v>243</v>
      </c>
      <c r="V60" s="4" t="s">
        <v>315</v>
      </c>
      <c r="W60" s="4"/>
      <c r="X60" s="4"/>
      <c r="Y60" s="4"/>
      <c r="Z60" s="13">
        <v>0</v>
      </c>
      <c r="AA60" s="13"/>
      <c r="AB60" s="4"/>
      <c r="AC60" s="22"/>
      <c r="AD60" s="4"/>
      <c r="AE60" s="10"/>
      <c r="AG60" s="4"/>
      <c r="AH60" s="4"/>
    </row>
    <row r="61" spans="1:36">
      <c r="A61" s="1">
        <v>60</v>
      </c>
      <c r="B61" s="5" t="s">
        <v>637</v>
      </c>
      <c r="C61" s="4" t="s">
        <v>637</v>
      </c>
      <c r="D61" s="3">
        <v>19427033000140</v>
      </c>
      <c r="F61" t="s">
        <v>307</v>
      </c>
      <c r="G61" s="4" t="s">
        <v>387</v>
      </c>
      <c r="H61" s="19">
        <v>35095515</v>
      </c>
      <c r="I61" s="19" t="str">
        <f t="shared" si="2"/>
        <v>16 35095515</v>
      </c>
      <c r="J61" s="19"/>
      <c r="K61" s="25" t="s">
        <v>638</v>
      </c>
      <c r="L61" t="str">
        <f t="shared" si="3"/>
        <v>Av Doutor Carlos Botelho 1863 Centro 13560250 São Paulo São Carlos BRASIL</v>
      </c>
      <c r="M61" s="4" t="s">
        <v>336</v>
      </c>
      <c r="N61" s="4" t="s">
        <v>639</v>
      </c>
      <c r="O61" s="4" t="s">
        <v>640</v>
      </c>
      <c r="P61" s="4"/>
      <c r="Q61" s="4" t="s">
        <v>381</v>
      </c>
      <c r="R61" s="20">
        <v>13560250</v>
      </c>
      <c r="S61" s="4" t="s">
        <v>341</v>
      </c>
      <c r="T61" s="4" t="s">
        <v>641</v>
      </c>
      <c r="V61" t="s">
        <v>315</v>
      </c>
      <c r="Z61" s="13">
        <v>0</v>
      </c>
      <c r="AA61" s="13"/>
      <c r="AE61" s="17"/>
    </row>
    <row r="62" spans="1:36">
      <c r="A62" s="1">
        <v>61</v>
      </c>
      <c r="B62" s="5" t="s">
        <v>642</v>
      </c>
      <c r="C62" s="4" t="s">
        <v>642</v>
      </c>
      <c r="D62" s="3">
        <v>2602924000193</v>
      </c>
      <c r="F62" t="s">
        <v>307</v>
      </c>
      <c r="G62" s="4" t="s">
        <v>308</v>
      </c>
      <c r="H62" s="19">
        <v>22152552</v>
      </c>
      <c r="I62" s="19" t="str">
        <f t="shared" si="2"/>
        <v>21 22152552</v>
      </c>
      <c r="J62" s="19"/>
      <c r="K62" s="25" t="s">
        <v>643</v>
      </c>
      <c r="L62" t="str">
        <f t="shared" si="3"/>
        <v>Rua Paraiba 1322 Funcionarios 30130141 Minas Gerais Belo Horizonte BRASIL</v>
      </c>
      <c r="M62" s="4" t="s">
        <v>222</v>
      </c>
      <c r="N62" s="4" t="s">
        <v>644</v>
      </c>
      <c r="O62" s="4" t="s">
        <v>645</v>
      </c>
      <c r="P62" s="4"/>
      <c r="Q62" s="4" t="s">
        <v>646</v>
      </c>
      <c r="R62" s="20">
        <v>30130141</v>
      </c>
      <c r="S62" s="4" t="s">
        <v>515</v>
      </c>
      <c r="T62" s="4" t="s">
        <v>630</v>
      </c>
      <c r="V62" t="s">
        <v>315</v>
      </c>
      <c r="W62" t="s">
        <v>79</v>
      </c>
      <c r="X62" t="s">
        <v>131</v>
      </c>
      <c r="Y62" s="13">
        <v>944904.81912454602</v>
      </c>
      <c r="Z62" s="13">
        <v>955143.69211846695</v>
      </c>
      <c r="AA62" s="309">
        <v>955143.69211846695</v>
      </c>
      <c r="AB62" t="s">
        <v>316</v>
      </c>
      <c r="AC62" s="1">
        <v>3</v>
      </c>
      <c r="AD62" t="s">
        <v>131</v>
      </c>
      <c r="AE62" s="17">
        <v>574231.52</v>
      </c>
      <c r="AH62" t="s">
        <v>4</v>
      </c>
      <c r="AI62" t="s">
        <v>4</v>
      </c>
    </row>
    <row r="63" spans="1:36">
      <c r="A63" s="1">
        <v>62</v>
      </c>
      <c r="B63" s="5" t="s">
        <v>135</v>
      </c>
      <c r="C63" s="5" t="s">
        <v>135</v>
      </c>
      <c r="D63" s="24" t="s">
        <v>136</v>
      </c>
      <c r="F63" t="s">
        <v>307</v>
      </c>
      <c r="G63">
        <v>21</v>
      </c>
      <c r="H63" s="19" t="s">
        <v>647</v>
      </c>
      <c r="I63" s="19" t="str">
        <f t="shared" si="2"/>
        <v>21 2222-2222</v>
      </c>
      <c r="J63" s="19"/>
      <c r="K63" s="25" t="s">
        <v>648</v>
      </c>
      <c r="L63" t="str">
        <f t="shared" si="3"/>
        <v>Av Rio Branco 89 Sal 901 Centro 20040-004 Rio de Janeiro Rio de Janeiro RJ BRASIL</v>
      </c>
      <c r="M63" t="s">
        <v>336</v>
      </c>
      <c r="N63" t="s">
        <v>649</v>
      </c>
      <c r="O63">
        <v>89</v>
      </c>
      <c r="P63" t="s">
        <v>650</v>
      </c>
      <c r="Q63" t="s">
        <v>381</v>
      </c>
      <c r="R63" t="s">
        <v>651</v>
      </c>
      <c r="S63" t="s">
        <v>242</v>
      </c>
      <c r="T63" t="s">
        <v>242</v>
      </c>
      <c r="U63" t="s">
        <v>243</v>
      </c>
      <c r="V63" t="s">
        <v>315</v>
      </c>
      <c r="W63" t="s">
        <v>79</v>
      </c>
      <c r="X63" t="s">
        <v>131</v>
      </c>
      <c r="Y63" s="13">
        <v>2468.2669999999998</v>
      </c>
      <c r="Z63" s="13">
        <v>2495.0137501642198</v>
      </c>
      <c r="AA63" s="300">
        <v>2495.0137501642198</v>
      </c>
      <c r="AB63" t="s">
        <v>316</v>
      </c>
      <c r="AC63" s="1">
        <v>3</v>
      </c>
      <c r="AD63" t="s">
        <v>131</v>
      </c>
      <c r="AE63" s="17">
        <v>1500</v>
      </c>
      <c r="AF63" s="7"/>
      <c r="AH63" t="s">
        <v>5</v>
      </c>
      <c r="AI63" t="s">
        <v>5</v>
      </c>
    </row>
    <row r="64" spans="1:36">
      <c r="A64" s="1">
        <v>63</v>
      </c>
      <c r="B64" s="5" t="s">
        <v>652</v>
      </c>
      <c r="C64" s="4" t="s">
        <v>652</v>
      </c>
      <c r="D64" s="3">
        <v>55061261000103</v>
      </c>
      <c r="F64" t="s">
        <v>307</v>
      </c>
      <c r="G64" s="4" t="s">
        <v>334</v>
      </c>
      <c r="H64" s="19">
        <v>36624159</v>
      </c>
      <c r="I64" s="19" t="str">
        <f t="shared" si="2"/>
        <v>11 36624159</v>
      </c>
      <c r="J64" s="19"/>
      <c r="K64" s="25" t="s">
        <v>653</v>
      </c>
      <c r="L64" t="str">
        <f t="shared" si="3"/>
        <v>Rua Alegre 311 Barcelona 9550250 São Paulo São Caetano do Sul BRASIL</v>
      </c>
      <c r="M64" s="4" t="s">
        <v>222</v>
      </c>
      <c r="N64" s="4" t="s">
        <v>654</v>
      </c>
      <c r="O64" s="4" t="s">
        <v>655</v>
      </c>
      <c r="P64" s="4"/>
      <c r="Q64" s="4" t="s">
        <v>656</v>
      </c>
      <c r="R64" s="20">
        <v>9550250</v>
      </c>
      <c r="S64" s="4" t="s">
        <v>341</v>
      </c>
      <c r="T64" s="4" t="s">
        <v>657</v>
      </c>
      <c r="V64" t="s">
        <v>315</v>
      </c>
      <c r="W64" t="s">
        <v>79</v>
      </c>
      <c r="X64" t="s">
        <v>131</v>
      </c>
      <c r="Y64" s="13">
        <v>2715.0946913459202</v>
      </c>
      <c r="Z64" s="13">
        <v>2744.5151251806401</v>
      </c>
      <c r="AA64" s="309">
        <v>2744.5151251806401</v>
      </c>
      <c r="AB64" t="s">
        <v>316</v>
      </c>
      <c r="AC64" s="1">
        <v>3</v>
      </c>
      <c r="AD64" t="s">
        <v>131</v>
      </c>
      <c r="AE64" s="17">
        <v>1650</v>
      </c>
      <c r="AH64" t="s">
        <v>4</v>
      </c>
      <c r="AI64" t="s">
        <v>4</v>
      </c>
    </row>
    <row r="65" spans="1:36">
      <c r="A65" s="1">
        <v>64</v>
      </c>
      <c r="B65" s="5" t="s">
        <v>137</v>
      </c>
      <c r="C65" s="4" t="s">
        <v>137</v>
      </c>
      <c r="D65" s="3">
        <v>7491734000160</v>
      </c>
      <c r="F65" t="s">
        <v>307</v>
      </c>
      <c r="G65" s="4" t="s">
        <v>658</v>
      </c>
      <c r="H65" s="19" t="s">
        <v>659</v>
      </c>
      <c r="I65" s="19" t="str">
        <f t="shared" si="2"/>
        <v>00 11 3736-7200</v>
      </c>
      <c r="J65" s="19"/>
      <c r="K65" s="25" t="s">
        <v>660</v>
      </c>
      <c r="L65" t="str">
        <f t="shared" si="3"/>
        <v>Av Doutor Cardoso de Melo 1460 7o andar - CJ 75 Vila Olimpia 4548005 São Paulo São Paulo BRASIL</v>
      </c>
      <c r="M65" s="4" t="s">
        <v>336</v>
      </c>
      <c r="N65" s="4" t="s">
        <v>661</v>
      </c>
      <c r="O65" s="4" t="s">
        <v>662</v>
      </c>
      <c r="P65" s="4" t="s">
        <v>663</v>
      </c>
      <c r="Q65" s="4" t="s">
        <v>664</v>
      </c>
      <c r="R65" s="20">
        <v>4548005</v>
      </c>
      <c r="S65" s="4" t="s">
        <v>341</v>
      </c>
      <c r="T65" s="4" t="s">
        <v>341</v>
      </c>
      <c r="V65" t="s">
        <v>315</v>
      </c>
      <c r="W65" t="s">
        <v>79</v>
      </c>
      <c r="X65" t="s">
        <v>131</v>
      </c>
      <c r="Y65" s="13">
        <v>1120390.27</v>
      </c>
      <c r="Z65" s="13">
        <v>1132530.68670839</v>
      </c>
      <c r="AA65" s="300">
        <v>1132530.68670839</v>
      </c>
      <c r="AB65" t="s">
        <v>316</v>
      </c>
      <c r="AC65" s="1">
        <v>3</v>
      </c>
      <c r="AD65" t="s">
        <v>131</v>
      </c>
      <c r="AE65" s="17">
        <v>680876.42</v>
      </c>
      <c r="AH65" t="s">
        <v>5</v>
      </c>
      <c r="AI65" t="s">
        <v>5</v>
      </c>
    </row>
    <row r="66" spans="1:36">
      <c r="A66" s="1">
        <v>65</v>
      </c>
      <c r="B66" s="5" t="s">
        <v>665</v>
      </c>
      <c r="C66" s="4" t="s">
        <v>665</v>
      </c>
      <c r="D66" s="3">
        <v>9224453000176</v>
      </c>
      <c r="F66" t="s">
        <v>316</v>
      </c>
      <c r="G66" s="4" t="s">
        <v>383</v>
      </c>
      <c r="H66" s="19">
        <v>27413297</v>
      </c>
      <c r="I66" s="19" t="str">
        <f t="shared" ref="I66:I67" si="4">TRIM(G66&amp;" "&amp;H66)</f>
        <v>22 27413297</v>
      </c>
      <c r="J66" s="19"/>
      <c r="K66" s="25" t="s">
        <v>666</v>
      </c>
      <c r="L66" t="str">
        <f t="shared" si="3"/>
        <v>Av Dos Imigrantes 1770 Brasilia 89282685 Santa Catarina São Bento do Sul BRASIL</v>
      </c>
      <c r="M66" s="4" t="s">
        <v>336</v>
      </c>
      <c r="N66" s="4" t="s">
        <v>667</v>
      </c>
      <c r="O66" s="4" t="s">
        <v>668</v>
      </c>
      <c r="P66" s="4"/>
      <c r="Q66" s="4" t="s">
        <v>669</v>
      </c>
      <c r="R66" s="20">
        <v>89282685</v>
      </c>
      <c r="S66" s="4" t="s">
        <v>670</v>
      </c>
      <c r="T66" s="4" t="s">
        <v>671</v>
      </c>
      <c r="V66" t="s">
        <v>315</v>
      </c>
      <c r="W66" t="s">
        <v>79</v>
      </c>
      <c r="X66" t="s">
        <v>131</v>
      </c>
      <c r="Y66" s="13">
        <v>47752.7563290053</v>
      </c>
      <c r="Z66" s="13">
        <v>48270.1993531771</v>
      </c>
      <c r="AA66" s="309">
        <v>48270.1993531771</v>
      </c>
      <c r="AB66" t="s">
        <v>316</v>
      </c>
      <c r="AC66" s="1">
        <v>3</v>
      </c>
      <c r="AD66" t="s">
        <v>131</v>
      </c>
      <c r="AE66" s="17">
        <v>29020</v>
      </c>
      <c r="AH66" t="s">
        <v>4</v>
      </c>
      <c r="AI66" t="s">
        <v>4</v>
      </c>
    </row>
    <row r="67" spans="1:36">
      <c r="A67" s="1">
        <v>66</v>
      </c>
      <c r="B67" s="5" t="s">
        <v>672</v>
      </c>
      <c r="C67" s="4" t="s">
        <v>672</v>
      </c>
      <c r="D67" s="3">
        <v>2223966011662</v>
      </c>
      <c r="F67" t="s">
        <v>307</v>
      </c>
      <c r="G67" s="4" t="s">
        <v>334</v>
      </c>
      <c r="H67" s="19">
        <v>30444411</v>
      </c>
      <c r="I67" s="19" t="str">
        <f t="shared" si="4"/>
        <v>11 30444411</v>
      </c>
      <c r="J67" s="19"/>
      <c r="K67" s="25" t="s">
        <v>673</v>
      </c>
      <c r="L67" t="str">
        <f t="shared" si="3"/>
        <v>Rua Tenente Coronel Cardoso 1031 Centro 28035042 Rio de Janeiro Campos dos Goytacazes BRASIL</v>
      </c>
      <c r="M67" s="4" t="s">
        <v>222</v>
      </c>
      <c r="N67" s="4" t="s">
        <v>674</v>
      </c>
      <c r="O67" s="4" t="s">
        <v>675</v>
      </c>
      <c r="P67" s="4"/>
      <c r="Q67" s="4" t="s">
        <v>381</v>
      </c>
      <c r="R67" s="20">
        <v>28035042</v>
      </c>
      <c r="S67" s="4" t="s">
        <v>242</v>
      </c>
      <c r="T67" s="4" t="s">
        <v>390</v>
      </c>
      <c r="V67" t="s">
        <v>315</v>
      </c>
      <c r="Z67" s="13">
        <v>0</v>
      </c>
      <c r="AA67" s="13"/>
    </row>
    <row r="68" spans="1:36">
      <c r="A68" s="1">
        <v>67</v>
      </c>
      <c r="B68" s="5" t="s">
        <v>676</v>
      </c>
      <c r="C68" s="4" t="s">
        <v>676</v>
      </c>
      <c r="D68" s="21" t="s">
        <v>343</v>
      </c>
      <c r="E68" s="4"/>
      <c r="F68" t="s">
        <v>307</v>
      </c>
      <c r="G68" s="4"/>
      <c r="H68" s="25" t="s">
        <v>247</v>
      </c>
      <c r="I68" s="25" t="s">
        <v>247</v>
      </c>
      <c r="J68" s="19"/>
      <c r="K68" s="25" t="s">
        <v>247</v>
      </c>
      <c r="L68" t="s">
        <v>677</v>
      </c>
      <c r="M68" s="4"/>
      <c r="N68" s="4"/>
      <c r="O68" s="4"/>
      <c r="P68" s="4"/>
      <c r="Q68" s="4"/>
      <c r="R68" s="4"/>
      <c r="S68" s="4"/>
      <c r="T68" s="4"/>
      <c r="U68" s="4"/>
      <c r="V68" s="4"/>
      <c r="W68" s="4" t="s">
        <v>79</v>
      </c>
      <c r="X68" s="4" t="s">
        <v>131</v>
      </c>
      <c r="Y68" s="13">
        <v>5096076.4000000004</v>
      </c>
      <c r="Z68" s="13">
        <v>5118251.6583666401</v>
      </c>
      <c r="AA68" s="309">
        <v>5118251.6583666401</v>
      </c>
      <c r="AB68" t="s">
        <v>316</v>
      </c>
      <c r="AC68" s="1">
        <v>3</v>
      </c>
      <c r="AD68" s="4" t="s">
        <v>678</v>
      </c>
      <c r="AE68" s="10">
        <v>4531001.12</v>
      </c>
      <c r="AG68" s="4"/>
      <c r="AH68" s="4" t="s">
        <v>4</v>
      </c>
      <c r="AI68" t="s">
        <v>4</v>
      </c>
    </row>
    <row r="69" spans="1:36">
      <c r="A69" s="1">
        <v>68</v>
      </c>
      <c r="B69" s="5" t="s">
        <v>679</v>
      </c>
      <c r="C69" s="5" t="s">
        <v>679</v>
      </c>
      <c r="D69" s="3">
        <v>39181052000147</v>
      </c>
      <c r="F69" t="s">
        <v>316</v>
      </c>
      <c r="G69">
        <v>21</v>
      </c>
      <c r="H69" s="19" t="s">
        <v>680</v>
      </c>
      <c r="I69" s="19" t="str">
        <f t="shared" ref="I69:I132" si="5">TRIM(G69&amp;" "&amp;H69)</f>
        <v>21 2568-6164</v>
      </c>
      <c r="J69" s="19"/>
      <c r="K69" s="25" t="s">
        <v>344</v>
      </c>
      <c r="L69" t="str">
        <f>TRIM(M69&amp;" "&amp;N69&amp;" "&amp;O69&amp;" "&amp;P69&amp;" "&amp;Q69&amp;" "&amp;R69&amp;" "&amp;S69&amp;" "&amp;T69&amp;" "&amp;U69&amp;" "&amp;V69)</f>
        <v>Rua Dos Araujos 11 Tijuca 20510-000 Rio de Janeiro Rio de Janeiro RJ BRASIL</v>
      </c>
      <c r="M69" t="s">
        <v>222</v>
      </c>
      <c r="N69" t="s">
        <v>681</v>
      </c>
      <c r="O69">
        <v>11</v>
      </c>
      <c r="Q69" t="s">
        <v>682</v>
      </c>
      <c r="R69" t="s">
        <v>683</v>
      </c>
      <c r="S69" t="s">
        <v>242</v>
      </c>
      <c r="T69" t="s">
        <v>242</v>
      </c>
      <c r="U69" t="s">
        <v>243</v>
      </c>
      <c r="V69" t="s">
        <v>315</v>
      </c>
      <c r="Z69" s="13">
        <v>0</v>
      </c>
      <c r="AA69" s="302"/>
      <c r="AB69" t="s">
        <v>316</v>
      </c>
      <c r="AC69" s="1">
        <v>3</v>
      </c>
      <c r="AD69" s="4" t="s">
        <v>131</v>
      </c>
      <c r="AE69" s="10">
        <v>2.83</v>
      </c>
      <c r="AF69" s="4" t="s">
        <v>684</v>
      </c>
      <c r="AG69" s="4"/>
      <c r="AH69" s="4" t="s">
        <v>6</v>
      </c>
      <c r="AI69" t="s">
        <v>6</v>
      </c>
    </row>
    <row r="70" spans="1:36">
      <c r="A70" s="1">
        <v>69</v>
      </c>
      <c r="B70" s="5" t="s">
        <v>685</v>
      </c>
      <c r="C70" s="4" t="s">
        <v>685</v>
      </c>
      <c r="D70" s="3">
        <v>10265898000183</v>
      </c>
      <c r="F70" t="s">
        <v>307</v>
      </c>
      <c r="G70" s="4" t="s">
        <v>308</v>
      </c>
      <c r="H70" s="19">
        <v>38244747</v>
      </c>
      <c r="I70" s="19" t="str">
        <f t="shared" si="5"/>
        <v>21 38244747</v>
      </c>
      <c r="J70" s="19"/>
      <c r="K70" s="25" t="s">
        <v>247</v>
      </c>
      <c r="L70" t="str">
        <f>TRIM(M70&amp;" "&amp;N70&amp;" "&amp;O70&amp;" "&amp;P70&amp;" "&amp;Q70&amp;" "&amp;R70&amp;" "&amp;S70&amp;" "&amp;T70&amp;" "&amp;U70&amp;" "&amp;V70)</f>
        <v>Rua Europa 3059 Catarina Zanaga 13469372 São Paulo Americana BRASIL</v>
      </c>
      <c r="M70" s="4" t="s">
        <v>222</v>
      </c>
      <c r="N70" s="4" t="s">
        <v>686</v>
      </c>
      <c r="O70" s="4" t="s">
        <v>687</v>
      </c>
      <c r="P70" s="4"/>
      <c r="Q70" s="4" t="s">
        <v>688</v>
      </c>
      <c r="R70" s="20">
        <v>13469372</v>
      </c>
      <c r="S70" s="4" t="s">
        <v>341</v>
      </c>
      <c r="T70" s="4" t="s">
        <v>689</v>
      </c>
      <c r="V70" t="s">
        <v>315</v>
      </c>
      <c r="W70" t="s">
        <v>79</v>
      </c>
      <c r="X70" t="s">
        <v>131</v>
      </c>
      <c r="Y70" s="13">
        <v>2859688.63882501</v>
      </c>
      <c r="Z70" s="13">
        <v>2890675.87498094</v>
      </c>
      <c r="AA70" s="309">
        <v>2890675.87498094</v>
      </c>
      <c r="AB70" t="s">
        <v>316</v>
      </c>
      <c r="AC70" s="1">
        <v>3</v>
      </c>
      <c r="AD70" t="s">
        <v>131</v>
      </c>
      <c r="AE70" s="17">
        <v>1737871.71</v>
      </c>
      <c r="AH70" t="s">
        <v>4</v>
      </c>
      <c r="AI70" t="s">
        <v>4</v>
      </c>
    </row>
    <row r="71" spans="1:36">
      <c r="A71" s="1">
        <v>70</v>
      </c>
      <c r="B71" s="5" t="s">
        <v>690</v>
      </c>
      <c r="C71" s="4" t="s">
        <v>690</v>
      </c>
      <c r="D71" s="3">
        <v>33054115000118</v>
      </c>
      <c r="F71" t="s">
        <v>307</v>
      </c>
      <c r="G71" s="4" t="s">
        <v>308</v>
      </c>
      <c r="H71" s="19" t="s">
        <v>691</v>
      </c>
      <c r="I71" s="19" t="str">
        <f t="shared" si="5"/>
        <v>21 2544-4758</v>
      </c>
      <c r="J71" s="19"/>
      <c r="K71" s="25" t="s">
        <v>692</v>
      </c>
      <c r="L71" t="str">
        <f>TRIM(M71&amp;" "&amp;N71&amp;" "&amp;O71&amp;" "&amp;P71&amp;" "&amp;Q71&amp;" "&amp;R71&amp;" "&amp;S71&amp;" "&amp;T71&amp;" "&amp;U71&amp;" "&amp;V71)</f>
        <v>Av Rio Branco 251 B Centro 20040-009 Rio de Janeiro Rio de Janeiro BRASIL</v>
      </c>
      <c r="M71" s="4" t="s">
        <v>336</v>
      </c>
      <c r="N71" s="4" t="s">
        <v>649</v>
      </c>
      <c r="O71" s="25">
        <v>251</v>
      </c>
      <c r="P71" s="4" t="s">
        <v>693</v>
      </c>
      <c r="Q71" s="4" t="s">
        <v>381</v>
      </c>
      <c r="R71" s="20" t="s">
        <v>694</v>
      </c>
      <c r="S71" s="4" t="s">
        <v>242</v>
      </c>
      <c r="T71" s="4" t="s">
        <v>242</v>
      </c>
      <c r="V71" t="s">
        <v>315</v>
      </c>
      <c r="W71" t="s">
        <v>79</v>
      </c>
      <c r="X71" t="s">
        <v>131</v>
      </c>
      <c r="Y71" s="13">
        <v>50661.610050597199</v>
      </c>
      <c r="Z71" s="13">
        <v>51210.573057745598</v>
      </c>
      <c r="AA71" s="309">
        <v>51210.573057745598</v>
      </c>
      <c r="AB71" t="s">
        <v>316</v>
      </c>
      <c r="AC71" s="1">
        <v>3</v>
      </c>
      <c r="AD71" t="s">
        <v>131</v>
      </c>
      <c r="AE71" s="17">
        <v>30787.75</v>
      </c>
      <c r="AH71" t="s">
        <v>4</v>
      </c>
      <c r="AI71" t="s">
        <v>4</v>
      </c>
    </row>
    <row r="72" spans="1:36">
      <c r="A72" s="1">
        <v>71</v>
      </c>
      <c r="B72" s="5" t="s">
        <v>695</v>
      </c>
      <c r="C72" s="4" t="s">
        <v>695</v>
      </c>
      <c r="D72" s="21" t="s">
        <v>277</v>
      </c>
      <c r="E72" s="4"/>
      <c r="F72" s="4" t="s">
        <v>307</v>
      </c>
      <c r="G72" s="4" t="s">
        <v>308</v>
      </c>
      <c r="H72" s="19" t="s">
        <v>278</v>
      </c>
      <c r="I72" s="19" t="str">
        <f t="shared" si="5"/>
        <v>21 2163-5500</v>
      </c>
      <c r="J72" s="19"/>
      <c r="K72" s="25" t="s">
        <v>265</v>
      </c>
      <c r="L72" t="s">
        <v>344</v>
      </c>
      <c r="M72" s="4"/>
      <c r="N72" s="4"/>
      <c r="O72" s="4"/>
      <c r="P72" s="4"/>
      <c r="Q72" s="4"/>
      <c r="R72" s="4"/>
      <c r="S72" s="4"/>
      <c r="T72" s="4"/>
      <c r="U72" s="4"/>
      <c r="V72" s="4"/>
      <c r="W72" s="4"/>
      <c r="X72" s="4"/>
      <c r="Y72" s="4"/>
      <c r="Z72" s="13">
        <v>0</v>
      </c>
      <c r="AA72" s="13"/>
      <c r="AB72" s="4"/>
      <c r="AC72" s="22"/>
      <c r="AD72" s="4"/>
      <c r="AE72" s="8"/>
      <c r="AF72" s="4"/>
      <c r="AG72" s="4"/>
      <c r="AH72" s="4"/>
    </row>
    <row r="73" spans="1:36">
      <c r="A73" s="1">
        <v>72</v>
      </c>
      <c r="B73" s="5" t="s">
        <v>696</v>
      </c>
      <c r="C73" s="4" t="s">
        <v>696</v>
      </c>
      <c r="D73" s="3">
        <v>21199293000158</v>
      </c>
      <c r="F73" t="s">
        <v>316</v>
      </c>
      <c r="G73" s="4" t="s">
        <v>308</v>
      </c>
      <c r="H73" s="19">
        <v>26035173</v>
      </c>
      <c r="I73" s="19" t="str">
        <f t="shared" si="5"/>
        <v>21 26035173</v>
      </c>
      <c r="J73" s="19"/>
      <c r="K73" s="25" t="s">
        <v>344</v>
      </c>
      <c r="L73" t="str">
        <f>TRIM(M73&amp;" "&amp;N73&amp;" "&amp;O73&amp;" "&amp;P73&amp;" "&amp;Q73&amp;" "&amp;R73&amp;" "&amp;S73&amp;" "&amp;T73&amp;" "&amp;U73&amp;" "&amp;V73)</f>
        <v>Rua Antonio Aldeia Lote 22 B Barro Vermelho 24420010 Rio de Janeiro São Gonçalo BRASIL</v>
      </c>
      <c r="M73" s="4" t="s">
        <v>222</v>
      </c>
      <c r="N73" s="4" t="s">
        <v>697</v>
      </c>
      <c r="O73" s="4"/>
      <c r="P73" s="4" t="s">
        <v>698</v>
      </c>
      <c r="Q73" s="4" t="s">
        <v>699</v>
      </c>
      <c r="R73" s="20">
        <v>24420010</v>
      </c>
      <c r="S73" s="4" t="s">
        <v>242</v>
      </c>
      <c r="T73" s="4" t="s">
        <v>700</v>
      </c>
      <c r="V73" t="s">
        <v>315</v>
      </c>
      <c r="Z73" s="13">
        <v>0</v>
      </c>
      <c r="AA73" s="13"/>
    </row>
    <row r="74" spans="1:36">
      <c r="A74" s="1">
        <v>73</v>
      </c>
      <c r="B74" s="5" t="s">
        <v>701</v>
      </c>
      <c r="C74" s="4" t="s">
        <v>701</v>
      </c>
      <c r="D74" s="3">
        <v>9619213000170</v>
      </c>
      <c r="F74" t="s">
        <v>316</v>
      </c>
      <c r="G74" s="4" t="s">
        <v>702</v>
      </c>
      <c r="H74" s="19">
        <v>32191216</v>
      </c>
      <c r="I74" s="19" t="str">
        <f t="shared" si="5"/>
        <v>13 32191216</v>
      </c>
      <c r="J74" s="19"/>
      <c r="K74" s="25" t="s">
        <v>703</v>
      </c>
      <c r="L74" t="str">
        <f>TRIM(M74&amp;" "&amp;N74&amp;" "&amp;O74&amp;" "&amp;P74&amp;" "&amp;Q74&amp;" "&amp;R74&amp;" "&amp;S74&amp;" "&amp;T74&amp;" "&amp;U74&amp;" "&amp;V74)</f>
        <v>Av Ana Costa 471 Sala 705 Gonzaga 11060-003 Santos Sao Paulo BRASIL</v>
      </c>
      <c r="M74" s="4" t="s">
        <v>336</v>
      </c>
      <c r="N74" s="4" t="s">
        <v>704</v>
      </c>
      <c r="O74" s="23" t="s">
        <v>705</v>
      </c>
      <c r="P74" s="4" t="s">
        <v>706</v>
      </c>
      <c r="Q74" s="4" t="s">
        <v>707</v>
      </c>
      <c r="R74" s="20" t="s">
        <v>708</v>
      </c>
      <c r="S74" s="4" t="s">
        <v>709</v>
      </c>
      <c r="T74" s="4" t="s">
        <v>442</v>
      </c>
      <c r="V74" t="s">
        <v>315</v>
      </c>
      <c r="W74" t="s">
        <v>307</v>
      </c>
      <c r="X74" t="s">
        <v>131</v>
      </c>
      <c r="Y74" s="13">
        <v>7333.0593833417997</v>
      </c>
      <c r="Z74" s="13">
        <v>7412.51951748788</v>
      </c>
      <c r="AA74" s="309">
        <v>7412.51951748788</v>
      </c>
      <c r="AB74" t="s">
        <v>316</v>
      </c>
      <c r="AC74" s="1">
        <v>3</v>
      </c>
      <c r="AD74" t="s">
        <v>131</v>
      </c>
      <c r="AE74" s="17">
        <v>4456.3999999999996</v>
      </c>
      <c r="AH74" t="s">
        <v>4</v>
      </c>
    </row>
    <row r="75" spans="1:36">
      <c r="A75" s="1">
        <v>74</v>
      </c>
      <c r="B75" s="5" t="s">
        <v>710</v>
      </c>
      <c r="C75" s="4" t="s">
        <v>710</v>
      </c>
      <c r="D75" s="3">
        <v>9346601000125</v>
      </c>
      <c r="F75" t="s">
        <v>307</v>
      </c>
      <c r="G75" s="4" t="s">
        <v>334</v>
      </c>
      <c r="H75" s="19">
        <v>25654000</v>
      </c>
      <c r="I75" s="19" t="str">
        <f t="shared" si="5"/>
        <v>11 25654000</v>
      </c>
      <c r="J75" s="19"/>
      <c r="K75" s="25" t="s">
        <v>711</v>
      </c>
      <c r="L75" t="str">
        <f>TRIM(M75&amp;" "&amp;N75&amp;" "&amp;O75&amp;" "&amp;P75&amp;" "&amp;Q75&amp;" "&amp;R75&amp;" "&amp;S75&amp;" "&amp;T75&amp;" "&amp;U75&amp;" "&amp;V75)</f>
        <v>Pc Antonio Prado 48 7o andar Centro 1010901 São Paulo São Paulo BRASIL</v>
      </c>
      <c r="M75" s="4" t="s">
        <v>712</v>
      </c>
      <c r="N75" s="4" t="s">
        <v>713</v>
      </c>
      <c r="O75" s="4" t="s">
        <v>714</v>
      </c>
      <c r="P75" s="4" t="s">
        <v>715</v>
      </c>
      <c r="Q75" s="4" t="s">
        <v>381</v>
      </c>
      <c r="R75" s="20">
        <v>1010901</v>
      </c>
      <c r="S75" s="4" t="s">
        <v>341</v>
      </c>
      <c r="T75" s="4" t="s">
        <v>341</v>
      </c>
      <c r="V75" t="s">
        <v>315</v>
      </c>
      <c r="Z75" s="13">
        <v>0</v>
      </c>
      <c r="AA75" s="13"/>
    </row>
    <row r="76" spans="1:36">
      <c r="A76" s="1">
        <v>75</v>
      </c>
      <c r="B76" s="5" t="s">
        <v>716</v>
      </c>
      <c r="C76" s="4" t="s">
        <v>716</v>
      </c>
      <c r="D76" s="3">
        <v>64165806000112</v>
      </c>
      <c r="F76" t="s">
        <v>316</v>
      </c>
      <c r="G76" s="4" t="s">
        <v>334</v>
      </c>
      <c r="H76" s="19">
        <v>20871384</v>
      </c>
      <c r="I76" s="19" t="str">
        <f t="shared" si="5"/>
        <v>11 20871384</v>
      </c>
      <c r="J76" s="19"/>
      <c r="K76" s="25" t="s">
        <v>717</v>
      </c>
      <c r="L76" t="str">
        <f>TRIM(M76&amp;" "&amp;N76&amp;" "&amp;O76&amp;" "&amp;P76&amp;" "&amp;Q76&amp;" "&amp;R76&amp;" "&amp;S76&amp;" "&amp;T76&amp;" "&amp;U76&amp;" "&amp;V76)</f>
        <v>Rod Marechal Rondon Km 334 Chacaras Bauruenses 17048690 São Paulo Bauru BRASIL</v>
      </c>
      <c r="M76" s="4" t="s">
        <v>310</v>
      </c>
      <c r="N76" s="4" t="s">
        <v>718</v>
      </c>
      <c r="O76" s="4"/>
      <c r="P76" s="4" t="s">
        <v>719</v>
      </c>
      <c r="Q76" s="4" t="s">
        <v>720</v>
      </c>
      <c r="R76" s="20">
        <v>17048690</v>
      </c>
      <c r="S76" s="4" t="s">
        <v>341</v>
      </c>
      <c r="T76" s="4" t="s">
        <v>721</v>
      </c>
      <c r="V76" t="s">
        <v>315</v>
      </c>
      <c r="W76" t="s">
        <v>307</v>
      </c>
      <c r="X76" t="s">
        <v>131</v>
      </c>
      <c r="Y76" s="13">
        <v>110.19</v>
      </c>
      <c r="Z76" s="13">
        <v>110.19</v>
      </c>
      <c r="AA76" s="302">
        <v>110.19</v>
      </c>
      <c r="AD76" s="4"/>
      <c r="AH76" t="s">
        <v>6</v>
      </c>
      <c r="AI76" t="s">
        <v>6</v>
      </c>
    </row>
    <row r="77" spans="1:36">
      <c r="A77" s="1">
        <v>76</v>
      </c>
      <c r="B77" s="5" t="s">
        <v>138</v>
      </c>
      <c r="C77" s="4" t="s">
        <v>138</v>
      </c>
      <c r="D77" s="3">
        <v>60746948000112</v>
      </c>
      <c r="F77" t="s">
        <v>307</v>
      </c>
      <c r="G77" s="4" t="s">
        <v>334</v>
      </c>
      <c r="H77" s="19">
        <v>36845122</v>
      </c>
      <c r="I77" s="19" t="str">
        <f t="shared" si="5"/>
        <v>11 36845122</v>
      </c>
      <c r="J77" s="19"/>
      <c r="K77" s="25" t="s">
        <v>247</v>
      </c>
      <c r="L77" t="str">
        <f>TRIM(M77&amp;" "&amp;N77&amp;" "&amp;O77&amp;" "&amp;P77&amp;" "&amp;Q77&amp;" "&amp;R77&amp;" "&amp;S77&amp;" "&amp;T77&amp;" "&amp;U77&amp;" "&amp;V77)</f>
        <v>Rua Alexandre Dumas 2100 Conj 52 Chacara Santo Antonio 4717913 São Paulo São Paulo BRASIL</v>
      </c>
      <c r="M77" s="4" t="s">
        <v>222</v>
      </c>
      <c r="N77" s="4" t="s">
        <v>722</v>
      </c>
      <c r="O77" s="4" t="s">
        <v>723</v>
      </c>
      <c r="P77" s="4" t="s">
        <v>724</v>
      </c>
      <c r="Q77" s="4" t="s">
        <v>594</v>
      </c>
      <c r="R77" s="20">
        <v>4717913</v>
      </c>
      <c r="S77" s="4" t="s">
        <v>341</v>
      </c>
      <c r="T77" s="4" t="s">
        <v>341</v>
      </c>
      <c r="V77" t="s">
        <v>315</v>
      </c>
      <c r="W77" t="s">
        <v>725</v>
      </c>
      <c r="X77" t="s">
        <v>131</v>
      </c>
      <c r="Y77" s="13">
        <v>2848.48</v>
      </c>
      <c r="Z77" s="13">
        <v>2848.48</v>
      </c>
      <c r="AA77" s="300">
        <v>2848.48</v>
      </c>
      <c r="AE77" s="17"/>
      <c r="AH77" t="s">
        <v>5</v>
      </c>
    </row>
    <row r="78" spans="1:36">
      <c r="A78" s="1">
        <v>77</v>
      </c>
      <c r="B78" t="s">
        <v>139</v>
      </c>
      <c r="C78" t="s">
        <v>139</v>
      </c>
      <c r="D78" s="21" t="s">
        <v>343</v>
      </c>
      <c r="F78" t="s">
        <v>307</v>
      </c>
      <c r="H78" s="19" t="s">
        <v>344</v>
      </c>
      <c r="I78" s="19" t="str">
        <f t="shared" si="5"/>
        <v/>
      </c>
      <c r="J78" s="19"/>
      <c r="K78" s="25" t="s">
        <v>344</v>
      </c>
      <c r="L78" t="s">
        <v>344</v>
      </c>
      <c r="Z78" s="13">
        <v>0</v>
      </c>
      <c r="AA78" s="300"/>
      <c r="AB78" t="s">
        <v>316</v>
      </c>
      <c r="AC78" s="1">
        <v>3</v>
      </c>
      <c r="AD78" s="4" t="s">
        <v>726</v>
      </c>
      <c r="AE78" s="10">
        <v>22312079.329999998</v>
      </c>
      <c r="AF78" s="4" t="s">
        <v>727</v>
      </c>
      <c r="AH78" s="4" t="s">
        <v>5</v>
      </c>
      <c r="AI78" t="s">
        <v>5</v>
      </c>
    </row>
    <row r="79" spans="1:36">
      <c r="A79" s="1">
        <v>78</v>
      </c>
      <c r="B79" s="5" t="s">
        <v>728</v>
      </c>
      <c r="C79" s="4" t="s">
        <v>728</v>
      </c>
      <c r="D79" s="3">
        <v>30306294000145</v>
      </c>
      <c r="F79" t="s">
        <v>307</v>
      </c>
      <c r="G79" s="4" t="s">
        <v>308</v>
      </c>
      <c r="H79" s="19">
        <v>25149600</v>
      </c>
      <c r="I79" s="19" t="str">
        <f t="shared" si="5"/>
        <v>21 25149600</v>
      </c>
      <c r="J79" s="19"/>
      <c r="K79" s="25" t="s">
        <v>729</v>
      </c>
      <c r="L79" t="str">
        <f t="shared" ref="L79:L124" si="6">TRIM(M79&amp;" "&amp;N79&amp;" "&amp;O79&amp;" "&amp;P79&amp;" "&amp;Q79&amp;" "&amp;R79&amp;" "&amp;S79&amp;" "&amp;T79&amp;" "&amp;U79&amp;" "&amp;V79)</f>
        <v>Pr Botafogo 501 5o e 6o andar Botafogo 22250-040 Rio de Janeiro Rio de Janeiro BRASIL</v>
      </c>
      <c r="M79" s="4" t="s">
        <v>730</v>
      </c>
      <c r="N79" s="4" t="s">
        <v>240</v>
      </c>
      <c r="O79" s="25">
        <v>501</v>
      </c>
      <c r="P79" s="4" t="s">
        <v>731</v>
      </c>
      <c r="Q79" s="4" t="s">
        <v>240</v>
      </c>
      <c r="R79" s="20" t="s">
        <v>732</v>
      </c>
      <c r="S79" s="4" t="s">
        <v>242</v>
      </c>
      <c r="T79" s="4" t="s">
        <v>242</v>
      </c>
      <c r="V79" t="s">
        <v>315</v>
      </c>
      <c r="W79" t="s">
        <v>59</v>
      </c>
      <c r="X79" t="s">
        <v>131</v>
      </c>
      <c r="Y79" s="13">
        <v>-247068</v>
      </c>
      <c r="Z79" s="13">
        <v>-247068</v>
      </c>
      <c r="AA79" s="303">
        <v>-247068</v>
      </c>
      <c r="AF79" t="s">
        <v>733</v>
      </c>
      <c r="AH79" t="s">
        <v>4</v>
      </c>
      <c r="AJ79" t="s">
        <v>734</v>
      </c>
    </row>
    <row r="80" spans="1:36">
      <c r="A80" s="1">
        <v>79</v>
      </c>
      <c r="B80" s="5" t="s">
        <v>141</v>
      </c>
      <c r="C80" s="4" t="s">
        <v>141</v>
      </c>
      <c r="D80" s="3" t="s">
        <v>142</v>
      </c>
      <c r="F80" t="s">
        <v>307</v>
      </c>
      <c r="G80" s="4" t="s">
        <v>334</v>
      </c>
      <c r="H80" s="19">
        <v>37088500</v>
      </c>
      <c r="I80" s="19" t="str">
        <f t="shared" si="5"/>
        <v>11 37088500</v>
      </c>
      <c r="J80" s="19"/>
      <c r="K80" s="25" t="s">
        <v>735</v>
      </c>
      <c r="L80" t="str">
        <f t="shared" si="6"/>
        <v>Av Brigadeiro Faria Lima 3400 8o andar Itaim Bibi 04538-132 São Paulo Sao Paulo SP BRASIL</v>
      </c>
      <c r="M80" s="4" t="s">
        <v>336</v>
      </c>
      <c r="N80" t="s">
        <v>736</v>
      </c>
      <c r="O80" s="25">
        <v>3400</v>
      </c>
      <c r="P80" s="25" t="s">
        <v>737</v>
      </c>
      <c r="Q80" t="s">
        <v>738</v>
      </c>
      <c r="R80" t="s">
        <v>739</v>
      </c>
      <c r="S80" s="25" t="s">
        <v>341</v>
      </c>
      <c r="T80" s="4" t="s">
        <v>442</v>
      </c>
      <c r="U80" t="s">
        <v>740</v>
      </c>
      <c r="V80" t="s">
        <v>315</v>
      </c>
      <c r="W80" t="s">
        <v>725</v>
      </c>
      <c r="X80" t="s">
        <v>131</v>
      </c>
      <c r="Y80" s="13">
        <v>149526.47</v>
      </c>
      <c r="Z80" s="13">
        <v>149526.47</v>
      </c>
      <c r="AA80" s="300">
        <v>149526.47</v>
      </c>
      <c r="AE80" s="17"/>
      <c r="AH80" t="s">
        <v>5</v>
      </c>
    </row>
    <row r="81" spans="1:36">
      <c r="A81" s="1">
        <v>80</v>
      </c>
      <c r="B81" s="5" t="s">
        <v>143</v>
      </c>
      <c r="C81" s="4" t="s">
        <v>143</v>
      </c>
      <c r="D81" s="3">
        <v>92894922000108</v>
      </c>
      <c r="F81" t="s">
        <v>307</v>
      </c>
      <c r="G81" s="4" t="s">
        <v>334</v>
      </c>
      <c r="H81" s="19">
        <v>40040800</v>
      </c>
      <c r="I81" s="19" t="str">
        <f t="shared" si="5"/>
        <v>11 40040800</v>
      </c>
      <c r="J81" s="19"/>
      <c r="K81" s="25" t="s">
        <v>741</v>
      </c>
      <c r="L81" t="str">
        <f t="shared" si="6"/>
        <v>Rua Porto União 295 Brooklin Paulista 4568020 São Paulo São Paulo BRASIL</v>
      </c>
      <c r="M81" s="4" t="s">
        <v>222</v>
      </c>
      <c r="N81" s="4" t="s">
        <v>742</v>
      </c>
      <c r="O81" s="4" t="s">
        <v>743</v>
      </c>
      <c r="P81" s="4"/>
      <c r="Q81" s="4" t="s">
        <v>744</v>
      </c>
      <c r="R81" s="20">
        <v>4568020</v>
      </c>
      <c r="S81" s="4" t="s">
        <v>341</v>
      </c>
      <c r="T81" s="4" t="s">
        <v>341</v>
      </c>
      <c r="V81" t="s">
        <v>315</v>
      </c>
      <c r="W81" t="s">
        <v>79</v>
      </c>
      <c r="X81" t="s">
        <v>131</v>
      </c>
      <c r="Y81" s="13">
        <v>3704.82</v>
      </c>
      <c r="Z81" s="13">
        <v>3704.82</v>
      </c>
      <c r="AA81" s="300">
        <v>3704.82</v>
      </c>
      <c r="AE81" s="17"/>
      <c r="AH81" t="s">
        <v>5</v>
      </c>
    </row>
    <row r="82" spans="1:36">
      <c r="A82" s="1">
        <v>81</v>
      </c>
      <c r="B82" t="s">
        <v>745</v>
      </c>
      <c r="C82" t="s">
        <v>745</v>
      </c>
      <c r="D82" s="24" t="s">
        <v>746</v>
      </c>
      <c r="E82" s="4"/>
      <c r="F82" s="4" t="s">
        <v>307</v>
      </c>
      <c r="G82">
        <v>11</v>
      </c>
      <c r="H82" s="19" t="s">
        <v>747</v>
      </c>
      <c r="I82" s="19" t="str">
        <f t="shared" si="5"/>
        <v>11 4004-3535</v>
      </c>
      <c r="J82" s="19"/>
      <c r="K82" s="25" t="s">
        <v>748</v>
      </c>
      <c r="L82" t="str">
        <f t="shared" si="6"/>
        <v>Av Pres Juscelino Kubitschek 2041 Conj 281 Bloco A Vila Nova Conceição 04543-011 São Paulo São Paulo SP BRASIL</v>
      </c>
      <c r="M82" s="4" t="s">
        <v>336</v>
      </c>
      <c r="N82" t="s">
        <v>749</v>
      </c>
      <c r="O82">
        <v>2041</v>
      </c>
      <c r="P82" t="s">
        <v>750</v>
      </c>
      <c r="Q82" t="s">
        <v>340</v>
      </c>
      <c r="R82" t="s">
        <v>751</v>
      </c>
      <c r="S82" t="s">
        <v>341</v>
      </c>
      <c r="T82" t="s">
        <v>341</v>
      </c>
      <c r="U82" t="s">
        <v>740</v>
      </c>
      <c r="V82" t="s">
        <v>315</v>
      </c>
      <c r="X82" t="s">
        <v>131</v>
      </c>
      <c r="Z82" s="13">
        <v>0</v>
      </c>
      <c r="AA82" s="13"/>
      <c r="AB82" t="s">
        <v>316</v>
      </c>
      <c r="AC82" s="1">
        <v>3</v>
      </c>
      <c r="AD82" s="4" t="s">
        <v>131</v>
      </c>
      <c r="AE82" s="10">
        <v>461400842.25</v>
      </c>
      <c r="AF82" s="14" t="s">
        <v>752</v>
      </c>
      <c r="AH82" s="4" t="s">
        <v>4</v>
      </c>
      <c r="AI82" s="4" t="s">
        <v>5</v>
      </c>
    </row>
    <row r="83" spans="1:36">
      <c r="A83" s="1">
        <v>82</v>
      </c>
      <c r="B83" t="s">
        <v>745</v>
      </c>
      <c r="C83" t="s">
        <v>745</v>
      </c>
      <c r="D83" s="24" t="s">
        <v>746</v>
      </c>
      <c r="E83" s="4"/>
      <c r="F83" s="4" t="s">
        <v>307</v>
      </c>
      <c r="G83">
        <v>11</v>
      </c>
      <c r="H83" s="19" t="s">
        <v>747</v>
      </c>
      <c r="I83" s="19" t="str">
        <f t="shared" si="5"/>
        <v>11 4004-3535</v>
      </c>
      <c r="J83" s="19"/>
      <c r="K83" s="25" t="s">
        <v>748</v>
      </c>
      <c r="L83" t="str">
        <f t="shared" si="6"/>
        <v>Av Pres Juscelino Kubitschek 2041 Conj 281 Bloco A Vila Nova Conceição 04543-011 São Paulo São Paulo SP BRASIL</v>
      </c>
      <c r="M83" s="4" t="s">
        <v>336</v>
      </c>
      <c r="N83" t="s">
        <v>749</v>
      </c>
      <c r="O83">
        <v>2041</v>
      </c>
      <c r="P83" t="s">
        <v>750</v>
      </c>
      <c r="Q83" t="s">
        <v>340</v>
      </c>
      <c r="R83" t="s">
        <v>751</v>
      </c>
      <c r="S83" t="s">
        <v>341</v>
      </c>
      <c r="T83" t="s">
        <v>341</v>
      </c>
      <c r="U83" t="s">
        <v>740</v>
      </c>
      <c r="V83" t="s">
        <v>315</v>
      </c>
      <c r="X83" t="s">
        <v>131</v>
      </c>
      <c r="Z83" s="13">
        <v>0</v>
      </c>
      <c r="AA83" s="13"/>
      <c r="AB83" t="s">
        <v>316</v>
      </c>
      <c r="AC83" s="1">
        <v>3</v>
      </c>
      <c r="AD83" s="4" t="s">
        <v>131</v>
      </c>
      <c r="AE83" s="10">
        <v>23310459.359999999</v>
      </c>
      <c r="AF83" s="14" t="s">
        <v>753</v>
      </c>
      <c r="AH83" s="4" t="s">
        <v>4</v>
      </c>
      <c r="AI83" t="s">
        <v>4</v>
      </c>
    </row>
    <row r="84" spans="1:36">
      <c r="A84" s="1">
        <v>83</v>
      </c>
      <c r="B84" t="s">
        <v>754</v>
      </c>
      <c r="C84" t="s">
        <v>754</v>
      </c>
      <c r="D84" s="24" t="s">
        <v>755</v>
      </c>
      <c r="F84" t="s">
        <v>307</v>
      </c>
      <c r="G84">
        <v>11</v>
      </c>
      <c r="H84" s="19" t="s">
        <v>756</v>
      </c>
      <c r="I84" s="19" t="str">
        <f t="shared" si="5"/>
        <v>11 5171-2672</v>
      </c>
      <c r="J84" s="19"/>
      <c r="K84" s="25" t="s">
        <v>757</v>
      </c>
      <c r="L84" t="str">
        <f t="shared" si="6"/>
        <v>Av Das nações unidas 14171 Torre A andar 18º Vila Gertrudes 04794-000 São Paulo São Paulo SP BRASIL</v>
      </c>
      <c r="M84" t="s">
        <v>336</v>
      </c>
      <c r="N84" t="s">
        <v>758</v>
      </c>
      <c r="O84">
        <v>14171</v>
      </c>
      <c r="P84" t="s">
        <v>759</v>
      </c>
      <c r="Q84" t="s">
        <v>760</v>
      </c>
      <c r="R84" t="s">
        <v>761</v>
      </c>
      <c r="S84" t="s">
        <v>341</v>
      </c>
      <c r="T84" t="s">
        <v>341</v>
      </c>
      <c r="U84" t="s">
        <v>740</v>
      </c>
      <c r="V84" t="s">
        <v>315</v>
      </c>
      <c r="X84" t="s">
        <v>131</v>
      </c>
      <c r="Z84" s="13">
        <v>0</v>
      </c>
      <c r="AA84" s="13"/>
      <c r="AB84" t="s">
        <v>316</v>
      </c>
      <c r="AC84" s="1">
        <v>3</v>
      </c>
      <c r="AD84" s="4" t="s">
        <v>131</v>
      </c>
      <c r="AE84" s="10">
        <v>588477594.08000004</v>
      </c>
      <c r="AF84" s="14" t="s">
        <v>752</v>
      </c>
      <c r="AH84" s="4" t="s">
        <v>4</v>
      </c>
      <c r="AI84" s="4" t="s">
        <v>5</v>
      </c>
    </row>
    <row r="85" spans="1:36">
      <c r="A85" s="1">
        <v>84</v>
      </c>
      <c r="B85" t="s">
        <v>754</v>
      </c>
      <c r="C85" t="s">
        <v>754</v>
      </c>
      <c r="D85" s="24" t="s">
        <v>755</v>
      </c>
      <c r="F85" t="s">
        <v>307</v>
      </c>
      <c r="G85">
        <v>11</v>
      </c>
      <c r="H85" s="19" t="s">
        <v>756</v>
      </c>
      <c r="I85" s="19" t="str">
        <f t="shared" si="5"/>
        <v>11 5171-2672</v>
      </c>
      <c r="J85" s="19"/>
      <c r="K85" s="25" t="s">
        <v>757</v>
      </c>
      <c r="L85" t="str">
        <f t="shared" si="6"/>
        <v>Av Das nações unidas 14171 Torre A andar 18º Vila Gertrudes 04794-000 São Paulo São Paulo SP BRASIL</v>
      </c>
      <c r="M85" t="s">
        <v>336</v>
      </c>
      <c r="N85" t="s">
        <v>758</v>
      </c>
      <c r="O85">
        <v>14171</v>
      </c>
      <c r="P85" t="s">
        <v>759</v>
      </c>
      <c r="Q85" t="s">
        <v>760</v>
      </c>
      <c r="R85" t="s">
        <v>761</v>
      </c>
      <c r="S85" t="s">
        <v>341</v>
      </c>
      <c r="T85" t="s">
        <v>341</v>
      </c>
      <c r="U85" t="s">
        <v>740</v>
      </c>
      <c r="V85" t="s">
        <v>315</v>
      </c>
      <c r="X85" t="s">
        <v>131</v>
      </c>
      <c r="Z85" s="13">
        <v>0</v>
      </c>
      <c r="AA85" s="13"/>
      <c r="AB85" t="s">
        <v>316</v>
      </c>
      <c r="AC85" s="1">
        <v>3</v>
      </c>
      <c r="AD85" s="4" t="s">
        <v>131</v>
      </c>
      <c r="AE85" s="10">
        <v>588397594.08000004</v>
      </c>
      <c r="AF85" s="14" t="s">
        <v>753</v>
      </c>
      <c r="AH85" s="4" t="s">
        <v>4</v>
      </c>
      <c r="AI85" s="4" t="s">
        <v>4</v>
      </c>
    </row>
    <row r="86" spans="1:36">
      <c r="A86" s="1">
        <v>85</v>
      </c>
      <c r="B86" s="5" t="s">
        <v>762</v>
      </c>
      <c r="C86" s="4" t="s">
        <v>762</v>
      </c>
      <c r="D86" s="3">
        <v>5643650000179</v>
      </c>
      <c r="F86" t="s">
        <v>307</v>
      </c>
      <c r="G86" s="4" t="s">
        <v>308</v>
      </c>
      <c r="H86" s="19">
        <v>25244556</v>
      </c>
      <c r="I86" s="19" t="str">
        <f t="shared" si="5"/>
        <v>21 25244556</v>
      </c>
      <c r="J86" s="19"/>
      <c r="K86" s="25" t="s">
        <v>763</v>
      </c>
      <c r="L86" t="str">
        <f t="shared" si="6"/>
        <v>Rua Mexico 3 4o andar Centro 20031144 Rio de Janeiro Rio de Janeiro BRASIL</v>
      </c>
      <c r="M86" s="4" t="s">
        <v>222</v>
      </c>
      <c r="N86" s="4" t="s">
        <v>764</v>
      </c>
      <c r="O86" s="4" t="s">
        <v>765</v>
      </c>
      <c r="P86" s="4" t="s">
        <v>766</v>
      </c>
      <c r="Q86" s="4" t="s">
        <v>381</v>
      </c>
      <c r="R86" s="20">
        <v>20031144</v>
      </c>
      <c r="S86" s="4" t="s">
        <v>242</v>
      </c>
      <c r="T86" s="4" t="s">
        <v>242</v>
      </c>
      <c r="V86" t="s">
        <v>315</v>
      </c>
      <c r="Z86" s="13">
        <v>0</v>
      </c>
      <c r="AA86" s="13"/>
    </row>
    <row r="87" spans="1:36">
      <c r="A87" s="1">
        <v>86</v>
      </c>
      <c r="B87" s="5" t="s">
        <v>767</v>
      </c>
      <c r="C87" s="4" t="s">
        <v>767</v>
      </c>
      <c r="D87" s="3">
        <v>49948663000121</v>
      </c>
      <c r="E87" s="4"/>
      <c r="F87" s="4" t="s">
        <v>316</v>
      </c>
      <c r="G87" s="4" t="s">
        <v>383</v>
      </c>
      <c r="H87" s="19" t="s">
        <v>768</v>
      </c>
      <c r="I87" s="19" t="str">
        <f t="shared" si="5"/>
        <v>22 2724-2982</v>
      </c>
      <c r="J87" s="19"/>
      <c r="K87" s="25" t="s">
        <v>769</v>
      </c>
      <c r="L87" t="str">
        <f t="shared" si="6"/>
        <v>Estrada RJ 240 S/N KM 105 5 Distrito 28200-000 Rio de Janeiro São João da Barra RJ BRASIL</v>
      </c>
      <c r="M87" s="4" t="s">
        <v>484</v>
      </c>
      <c r="N87" s="4" t="s">
        <v>770</v>
      </c>
      <c r="O87" s="4" t="s">
        <v>290</v>
      </c>
      <c r="P87" s="4" t="s">
        <v>771</v>
      </c>
      <c r="Q87" s="4" t="s">
        <v>772</v>
      </c>
      <c r="R87" s="4" t="s">
        <v>293</v>
      </c>
      <c r="S87" s="4" t="s">
        <v>242</v>
      </c>
      <c r="T87" s="4" t="s">
        <v>324</v>
      </c>
      <c r="U87" s="4" t="s">
        <v>243</v>
      </c>
      <c r="V87" s="4" t="s">
        <v>315</v>
      </c>
      <c r="W87" s="4" t="s">
        <v>59</v>
      </c>
      <c r="X87" s="4" t="s">
        <v>131</v>
      </c>
      <c r="Y87" s="13">
        <v>18784</v>
      </c>
      <c r="Z87" s="13">
        <v>0</v>
      </c>
      <c r="AA87" s="13"/>
      <c r="AB87" s="4"/>
      <c r="AC87" s="22"/>
      <c r="AD87" s="4"/>
      <c r="AE87" s="8"/>
      <c r="AF87" s="4" t="s">
        <v>773</v>
      </c>
      <c r="AG87" s="4"/>
      <c r="AH87" s="4" t="s">
        <v>4</v>
      </c>
      <c r="AJ87" t="s">
        <v>318</v>
      </c>
    </row>
    <row r="88" spans="1:36">
      <c r="A88" s="1">
        <v>87</v>
      </c>
      <c r="B88" s="5" t="s">
        <v>774</v>
      </c>
      <c r="C88" s="4" t="s">
        <v>774</v>
      </c>
      <c r="D88" s="3">
        <v>33049412000175</v>
      </c>
      <c r="F88" t="s">
        <v>307</v>
      </c>
      <c r="G88" s="4" t="s">
        <v>308</v>
      </c>
      <c r="H88" s="19">
        <v>30343830</v>
      </c>
      <c r="I88" s="19" t="str">
        <f t="shared" si="5"/>
        <v>21 30343830</v>
      </c>
      <c r="J88" s="19"/>
      <c r="K88" s="25" t="s">
        <v>775</v>
      </c>
      <c r="L88" t="str">
        <f t="shared" si="6"/>
        <v>Rua Jose Vicente 84 Loja e Sub Grajau 20540330 Rio de Janeiro Rio de Janeiro BRASIL</v>
      </c>
      <c r="M88" s="4" t="s">
        <v>222</v>
      </c>
      <c r="N88" s="4" t="s">
        <v>776</v>
      </c>
      <c r="O88" s="4" t="s">
        <v>367</v>
      </c>
      <c r="P88" s="4" t="s">
        <v>777</v>
      </c>
      <c r="Q88" s="4" t="s">
        <v>778</v>
      </c>
      <c r="R88" s="20">
        <v>20540330</v>
      </c>
      <c r="S88" s="4" t="s">
        <v>242</v>
      </c>
      <c r="T88" s="4" t="s">
        <v>242</v>
      </c>
      <c r="V88" t="s">
        <v>315</v>
      </c>
      <c r="W88" t="s">
        <v>79</v>
      </c>
      <c r="X88" t="s">
        <v>131</v>
      </c>
      <c r="Y88" s="13">
        <v>495140.21800162003</v>
      </c>
      <c r="Z88" s="13">
        <v>500505.496814568</v>
      </c>
      <c r="AA88" s="309">
        <v>500505.496814568</v>
      </c>
      <c r="AB88" t="s">
        <v>316</v>
      </c>
      <c r="AC88" s="1">
        <v>3</v>
      </c>
      <c r="AD88" s="4" t="s">
        <v>131</v>
      </c>
      <c r="AE88" s="17">
        <v>300903.45</v>
      </c>
      <c r="AH88" t="s">
        <v>4</v>
      </c>
      <c r="AI88" t="s">
        <v>4</v>
      </c>
    </row>
    <row r="89" spans="1:36">
      <c r="A89" s="1">
        <v>88</v>
      </c>
      <c r="B89" s="5" t="s">
        <v>779</v>
      </c>
      <c r="C89" s="4" t="s">
        <v>779</v>
      </c>
      <c r="D89" s="3">
        <v>1998348000182</v>
      </c>
      <c r="F89" t="s">
        <v>316</v>
      </c>
      <c r="G89" s="4" t="s">
        <v>308</v>
      </c>
      <c r="H89" s="19">
        <v>32217500</v>
      </c>
      <c r="I89" s="19" t="str">
        <f t="shared" si="5"/>
        <v>21 32217500</v>
      </c>
      <c r="J89" s="19"/>
      <c r="K89" s="25" t="s">
        <v>780</v>
      </c>
      <c r="L89" t="str">
        <f t="shared" si="6"/>
        <v>Estrada Monan Grande 900 Rua 1 Lote Ap 81 Badu 24320040 Rio de Janeiro Niteroi BRASIL</v>
      </c>
      <c r="M89" s="4" t="s">
        <v>484</v>
      </c>
      <c r="N89" s="4" t="s">
        <v>781</v>
      </c>
      <c r="O89" s="4" t="s">
        <v>782</v>
      </c>
      <c r="P89" s="4" t="s">
        <v>783</v>
      </c>
      <c r="Q89" s="4" t="s">
        <v>784</v>
      </c>
      <c r="R89" s="20">
        <v>24320040</v>
      </c>
      <c r="S89" s="4" t="s">
        <v>242</v>
      </c>
      <c r="T89" s="4" t="s">
        <v>428</v>
      </c>
      <c r="V89" t="s">
        <v>315</v>
      </c>
      <c r="Z89" s="13">
        <v>0</v>
      </c>
      <c r="AA89" s="13"/>
    </row>
    <row r="90" spans="1:36">
      <c r="A90" s="1">
        <v>89</v>
      </c>
      <c r="B90" s="5" t="s">
        <v>785</v>
      </c>
      <c r="C90" s="4" t="s">
        <v>785</v>
      </c>
      <c r="D90" s="3">
        <v>1712235000179</v>
      </c>
      <c r="F90" t="s">
        <v>307</v>
      </c>
      <c r="G90" s="4" t="s">
        <v>334</v>
      </c>
      <c r="H90" s="19">
        <v>93550522</v>
      </c>
      <c r="I90" s="19" t="str">
        <f t="shared" si="5"/>
        <v>11 93550522</v>
      </c>
      <c r="J90" s="19"/>
      <c r="K90" s="25" t="s">
        <v>786</v>
      </c>
      <c r="L90" t="str">
        <f t="shared" si="6"/>
        <v>Rua São Vicente de Paulo 481 Centro 83702050 Parana Araucaria BRASIL</v>
      </c>
      <c r="M90" s="4" t="s">
        <v>222</v>
      </c>
      <c r="N90" s="4" t="s">
        <v>787</v>
      </c>
      <c r="O90" s="4" t="s">
        <v>788</v>
      </c>
      <c r="P90" s="4"/>
      <c r="Q90" s="4" t="s">
        <v>381</v>
      </c>
      <c r="R90" s="20">
        <v>83702050</v>
      </c>
      <c r="S90" s="4" t="s">
        <v>411</v>
      </c>
      <c r="T90" s="4" t="s">
        <v>789</v>
      </c>
      <c r="V90" t="s">
        <v>315</v>
      </c>
      <c r="W90" t="s">
        <v>79</v>
      </c>
      <c r="X90" t="s">
        <v>131</v>
      </c>
      <c r="Y90" s="13">
        <v>186623.48166016399</v>
      </c>
      <c r="Z90" s="13">
        <v>188645.71087069099</v>
      </c>
      <c r="AA90" s="309">
        <v>188645.71087069099</v>
      </c>
      <c r="AB90" t="s">
        <v>316</v>
      </c>
      <c r="AC90" s="1">
        <v>3</v>
      </c>
      <c r="AD90" s="4" t="s">
        <v>131</v>
      </c>
      <c r="AE90" s="17">
        <v>113413.63</v>
      </c>
      <c r="AH90" t="s">
        <v>4</v>
      </c>
      <c r="AI90" t="s">
        <v>4</v>
      </c>
    </row>
    <row r="91" spans="1:36">
      <c r="A91" s="1">
        <v>90</v>
      </c>
      <c r="B91" s="5" t="s">
        <v>790</v>
      </c>
      <c r="C91" s="4" t="s">
        <v>790</v>
      </c>
      <c r="D91" s="3">
        <v>11035152000146</v>
      </c>
      <c r="F91" t="s">
        <v>316</v>
      </c>
      <c r="G91" s="4" t="s">
        <v>308</v>
      </c>
      <c r="H91" s="19">
        <v>97616616</v>
      </c>
      <c r="I91" s="19" t="str">
        <f t="shared" si="5"/>
        <v>21 97616616</v>
      </c>
      <c r="J91" s="19"/>
      <c r="K91" s="25" t="s">
        <v>791</v>
      </c>
      <c r="L91" t="str">
        <f t="shared" si="6"/>
        <v>Rua Do Jogo da Bola 74 Saude 20081170 Rio de Janeiro Rio de Janeiro BRASIL</v>
      </c>
      <c r="M91" s="4" t="s">
        <v>222</v>
      </c>
      <c r="N91" s="4" t="s">
        <v>792</v>
      </c>
      <c r="O91" s="4" t="s">
        <v>793</v>
      </c>
      <c r="P91" s="4"/>
      <c r="Q91" s="4" t="s">
        <v>794</v>
      </c>
      <c r="R91" s="20">
        <v>20081170</v>
      </c>
      <c r="S91" s="4" t="s">
        <v>242</v>
      </c>
      <c r="T91" s="4" t="s">
        <v>242</v>
      </c>
      <c r="V91" t="s">
        <v>315</v>
      </c>
      <c r="Z91" s="13">
        <v>0</v>
      </c>
      <c r="AA91" s="13"/>
    </row>
    <row r="92" spans="1:36">
      <c r="A92" s="1">
        <v>91</v>
      </c>
      <c r="B92" s="5" t="s">
        <v>795</v>
      </c>
      <c r="C92" s="4" t="s">
        <v>795</v>
      </c>
      <c r="D92" s="3">
        <v>4830624000197</v>
      </c>
      <c r="F92" t="s">
        <v>307</v>
      </c>
      <c r="G92" s="4" t="s">
        <v>505</v>
      </c>
      <c r="H92" s="19">
        <v>34174700</v>
      </c>
      <c r="I92" s="19" t="str">
        <f t="shared" si="5"/>
        <v>19 34174700</v>
      </c>
      <c r="J92" s="19"/>
      <c r="K92" s="25" t="s">
        <v>796</v>
      </c>
      <c r="L92" t="str">
        <f t="shared" si="6"/>
        <v>Rua Aujovil Martini 177 E 201 Dois Corregos 13420833 Piracicaba Sao Paulo BRASIL</v>
      </c>
      <c r="M92" s="4" t="s">
        <v>222</v>
      </c>
      <c r="N92" s="4" t="s">
        <v>797</v>
      </c>
      <c r="O92" s="4" t="s">
        <v>798</v>
      </c>
      <c r="P92" s="4" t="s">
        <v>799</v>
      </c>
      <c r="Q92" s="4" t="s">
        <v>800</v>
      </c>
      <c r="R92" s="20">
        <v>13420833</v>
      </c>
      <c r="S92" s="4" t="s">
        <v>801</v>
      </c>
      <c r="T92" s="4" t="s">
        <v>442</v>
      </c>
      <c r="V92" t="s">
        <v>315</v>
      </c>
      <c r="W92" t="s">
        <v>79</v>
      </c>
      <c r="X92" t="s">
        <v>131</v>
      </c>
      <c r="Y92" s="13">
        <v>42548.907112855602</v>
      </c>
      <c r="Z92" s="13">
        <v>43009.961863705903</v>
      </c>
      <c r="AA92" s="309">
        <v>43009.961863705903</v>
      </c>
      <c r="AB92" t="s">
        <v>316</v>
      </c>
      <c r="AC92" s="1">
        <v>3</v>
      </c>
      <c r="AD92" s="4" t="s">
        <v>131</v>
      </c>
      <c r="AE92" s="17">
        <v>25857.55</v>
      </c>
      <c r="AH92" t="s">
        <v>4</v>
      </c>
      <c r="AI92" t="s">
        <v>4</v>
      </c>
    </row>
    <row r="93" spans="1:36">
      <c r="A93" s="1">
        <v>92</v>
      </c>
      <c r="B93" s="5" t="s">
        <v>802</v>
      </c>
      <c r="C93" s="4" t="s">
        <v>802</v>
      </c>
      <c r="D93" s="3">
        <v>4800782000102</v>
      </c>
      <c r="F93" t="s">
        <v>316</v>
      </c>
      <c r="G93" s="4" t="s">
        <v>383</v>
      </c>
      <c r="H93" s="19">
        <v>98244488</v>
      </c>
      <c r="I93" s="19" t="str">
        <f t="shared" si="5"/>
        <v>22 98244488</v>
      </c>
      <c r="J93" s="19"/>
      <c r="K93" s="25" t="s">
        <v>803</v>
      </c>
      <c r="L93" t="str">
        <f t="shared" si="6"/>
        <v>Rua Senador Viana 193 Parque Leopoldina 28051155 Rio de Janeiro Campos dos Goytacazes BRASIL</v>
      </c>
      <c r="M93" s="4" t="s">
        <v>222</v>
      </c>
      <c r="N93" s="4" t="s">
        <v>804</v>
      </c>
      <c r="O93" s="4" t="s">
        <v>805</v>
      </c>
      <c r="P93" s="4"/>
      <c r="Q93" s="4" t="s">
        <v>433</v>
      </c>
      <c r="R93" s="20">
        <v>28051155</v>
      </c>
      <c r="S93" s="4" t="s">
        <v>242</v>
      </c>
      <c r="T93" s="4" t="s">
        <v>390</v>
      </c>
      <c r="U93" s="4"/>
      <c r="V93" t="s">
        <v>315</v>
      </c>
      <c r="Z93" s="13">
        <v>0</v>
      </c>
      <c r="AA93" s="13"/>
    </row>
    <row r="94" spans="1:36">
      <c r="A94" s="1">
        <v>93</v>
      </c>
      <c r="B94" s="5" t="s">
        <v>806</v>
      </c>
      <c r="C94" s="4" t="s">
        <v>806</v>
      </c>
      <c r="D94" s="3">
        <v>40262602000131</v>
      </c>
      <c r="F94" t="s">
        <v>307</v>
      </c>
      <c r="G94" s="4" t="s">
        <v>308</v>
      </c>
      <c r="H94" s="19">
        <v>21565800</v>
      </c>
      <c r="I94" s="19" t="str">
        <f t="shared" si="5"/>
        <v>21 21565800</v>
      </c>
      <c r="J94" s="19"/>
      <c r="K94" s="25" t="s">
        <v>807</v>
      </c>
      <c r="L94" t="str">
        <f t="shared" si="6"/>
        <v>Av Graça Aranha 416 Sala 1101 a 1125 Centro 20030001 Rio de Janeiro Rio de Janeiro BRASIL</v>
      </c>
      <c r="M94" s="4" t="s">
        <v>336</v>
      </c>
      <c r="N94" s="4" t="s">
        <v>378</v>
      </c>
      <c r="O94" s="4" t="s">
        <v>808</v>
      </c>
      <c r="P94" s="4" t="s">
        <v>809</v>
      </c>
      <c r="Q94" s="4" t="s">
        <v>381</v>
      </c>
      <c r="R94" s="20">
        <v>20030001</v>
      </c>
      <c r="S94" s="4" t="s">
        <v>242</v>
      </c>
      <c r="T94" s="4" t="s">
        <v>242</v>
      </c>
      <c r="U94" s="4"/>
      <c r="V94" t="s">
        <v>315</v>
      </c>
      <c r="Z94" s="13">
        <v>0</v>
      </c>
      <c r="AA94" s="13"/>
    </row>
    <row r="95" spans="1:36">
      <c r="A95" s="1">
        <v>94</v>
      </c>
      <c r="B95" s="5" t="s">
        <v>810</v>
      </c>
      <c r="C95" s="4" t="s">
        <v>810</v>
      </c>
      <c r="D95" s="3">
        <v>18883781000175</v>
      </c>
      <c r="F95" t="s">
        <v>307</v>
      </c>
      <c r="G95" s="4" t="s">
        <v>308</v>
      </c>
      <c r="H95" s="19">
        <v>31730408</v>
      </c>
      <c r="I95" s="19" t="str">
        <f t="shared" si="5"/>
        <v>21 31730408</v>
      </c>
      <c r="J95" s="19"/>
      <c r="K95" s="25" t="s">
        <v>811</v>
      </c>
      <c r="L95" t="str">
        <f t="shared" si="6"/>
        <v>Av Graça Aranha 416 Grupo 1002 Centro 20030001 Rio de Janeiro Rio de Janeiro BRASIL</v>
      </c>
      <c r="M95" s="4" t="s">
        <v>336</v>
      </c>
      <c r="N95" s="4" t="s">
        <v>378</v>
      </c>
      <c r="O95" s="4" t="s">
        <v>808</v>
      </c>
      <c r="P95" s="4" t="s">
        <v>812</v>
      </c>
      <c r="Q95" s="4" t="s">
        <v>381</v>
      </c>
      <c r="R95" s="20">
        <v>20030001</v>
      </c>
      <c r="S95" s="4" t="s">
        <v>242</v>
      </c>
      <c r="T95" s="4" t="s">
        <v>242</v>
      </c>
      <c r="U95" s="4"/>
      <c r="V95" t="s">
        <v>315</v>
      </c>
      <c r="Z95" s="13">
        <v>0</v>
      </c>
      <c r="AA95" s="13"/>
    </row>
    <row r="96" spans="1:36">
      <c r="A96" s="1">
        <v>95</v>
      </c>
      <c r="B96" s="5" t="s">
        <v>813</v>
      </c>
      <c r="C96" s="4" t="s">
        <v>813</v>
      </c>
      <c r="D96" s="3">
        <v>10443525000155</v>
      </c>
      <c r="F96" t="s">
        <v>307</v>
      </c>
      <c r="G96" s="4" t="s">
        <v>308</v>
      </c>
      <c r="H96" s="19">
        <v>38245800</v>
      </c>
      <c r="I96" s="19" t="str">
        <f t="shared" si="5"/>
        <v>21 38245800</v>
      </c>
      <c r="J96" s="19"/>
      <c r="K96" s="25" t="s">
        <v>814</v>
      </c>
      <c r="L96" t="str">
        <f t="shared" si="6"/>
        <v>Av Deputado Alair Ferreira 461 Loja A Goitacazes 28110000 Rio de Janeiro Campos dos Goytacazes BRASIL</v>
      </c>
      <c r="M96" s="4" t="s">
        <v>336</v>
      </c>
      <c r="N96" s="4" t="s">
        <v>386</v>
      </c>
      <c r="O96" s="4" t="s">
        <v>815</v>
      </c>
      <c r="P96" s="4" t="s">
        <v>816</v>
      </c>
      <c r="Q96" s="4" t="s">
        <v>817</v>
      </c>
      <c r="R96" s="20">
        <v>28110000</v>
      </c>
      <c r="S96" s="4" t="s">
        <v>242</v>
      </c>
      <c r="T96" s="4" t="s">
        <v>390</v>
      </c>
      <c r="V96" t="s">
        <v>315</v>
      </c>
      <c r="W96" t="s">
        <v>79</v>
      </c>
      <c r="X96" t="s">
        <v>131</v>
      </c>
      <c r="Y96" s="13">
        <v>6179.4238765485898</v>
      </c>
      <c r="Z96" s="13">
        <v>6246.3833575111303</v>
      </c>
      <c r="AA96" s="309">
        <v>6246.3833575111303</v>
      </c>
      <c r="AB96" t="s">
        <v>316</v>
      </c>
      <c r="AC96" s="1">
        <v>3</v>
      </c>
      <c r="AD96" s="4" t="s">
        <v>131</v>
      </c>
      <c r="AE96" s="17">
        <v>3755.32</v>
      </c>
      <c r="AH96" t="s">
        <v>4</v>
      </c>
      <c r="AI96" t="s">
        <v>4</v>
      </c>
    </row>
    <row r="97" spans="1:35">
      <c r="A97" s="1">
        <v>96</v>
      </c>
      <c r="B97" s="5" t="s">
        <v>818</v>
      </c>
      <c r="C97" s="4" t="s">
        <v>818</v>
      </c>
      <c r="D97" s="3">
        <v>33521190000141</v>
      </c>
      <c r="F97" t="s">
        <v>316</v>
      </c>
      <c r="G97" s="4" t="s">
        <v>308</v>
      </c>
      <c r="H97" s="19">
        <v>25256508</v>
      </c>
      <c r="I97" s="19" t="str">
        <f t="shared" si="5"/>
        <v>21 25256508</v>
      </c>
      <c r="J97" s="19"/>
      <c r="K97" s="25" t="s">
        <v>819</v>
      </c>
      <c r="L97" t="str">
        <f t="shared" si="6"/>
        <v>Av Embaixador Abelardo Bueno 3200 Apto 407 Barra da Tijuca 22775040 Rio de Janeiro Rio de Janeiro BRASIL</v>
      </c>
      <c r="M97" s="4" t="s">
        <v>336</v>
      </c>
      <c r="N97" s="4" t="s">
        <v>820</v>
      </c>
      <c r="O97" s="4" t="s">
        <v>821</v>
      </c>
      <c r="P97" s="4" t="s">
        <v>822</v>
      </c>
      <c r="Q97" s="4" t="s">
        <v>578</v>
      </c>
      <c r="R97" s="20">
        <v>22775040</v>
      </c>
      <c r="S97" s="4" t="s">
        <v>242</v>
      </c>
      <c r="T97" s="4" t="s">
        <v>242</v>
      </c>
      <c r="U97" s="4"/>
      <c r="V97" t="s">
        <v>315</v>
      </c>
      <c r="Z97" s="13">
        <v>0</v>
      </c>
      <c r="AA97" s="13"/>
    </row>
    <row r="98" spans="1:35">
      <c r="A98" s="1">
        <v>97</v>
      </c>
      <c r="B98" s="5" t="s">
        <v>823</v>
      </c>
      <c r="C98" s="4" t="s">
        <v>823</v>
      </c>
      <c r="D98" s="3">
        <v>3421335000171</v>
      </c>
      <c r="E98" s="4"/>
      <c r="F98" s="4" t="s">
        <v>307</v>
      </c>
      <c r="G98" s="4" t="s">
        <v>334</v>
      </c>
      <c r="H98" s="19" t="s">
        <v>824</v>
      </c>
      <c r="I98" s="19" t="str">
        <f t="shared" si="5"/>
        <v>11 3062-3370</v>
      </c>
      <c r="J98" s="19"/>
      <c r="K98" s="25" t="s">
        <v>825</v>
      </c>
      <c r="L98" t="str">
        <f t="shared" si="6"/>
        <v>Al Campinas 802 Conj 61 Sala 03-A Jardim Paulista 01404-200 São Paulo São Paulo SP BRASIL</v>
      </c>
      <c r="M98" s="4" t="s">
        <v>445</v>
      </c>
      <c r="N98" s="4" t="s">
        <v>826</v>
      </c>
      <c r="O98" s="4" t="s">
        <v>827</v>
      </c>
      <c r="P98" s="4" t="s">
        <v>828</v>
      </c>
      <c r="Q98" s="4" t="s">
        <v>829</v>
      </c>
      <c r="R98" s="4" t="s">
        <v>830</v>
      </c>
      <c r="S98" s="4" t="s">
        <v>341</v>
      </c>
      <c r="T98" s="4" t="s">
        <v>341</v>
      </c>
      <c r="U98" s="4" t="s">
        <v>740</v>
      </c>
      <c r="V98" s="4" t="s">
        <v>315</v>
      </c>
      <c r="W98" s="4"/>
      <c r="X98" s="4"/>
      <c r="Y98" s="4"/>
      <c r="Z98" s="13">
        <v>0</v>
      </c>
      <c r="AA98" s="13"/>
      <c r="AB98" s="4"/>
      <c r="AC98" s="22"/>
      <c r="AD98" s="4"/>
      <c r="AE98" s="8"/>
      <c r="AF98" s="4"/>
      <c r="AG98" s="4"/>
      <c r="AH98" s="4"/>
    </row>
    <row r="99" spans="1:35">
      <c r="A99" s="1">
        <v>98</v>
      </c>
      <c r="B99" t="s">
        <v>831</v>
      </c>
      <c r="C99" t="s">
        <v>831</v>
      </c>
      <c r="D99" s="24" t="s">
        <v>832</v>
      </c>
      <c r="F99" t="s">
        <v>307</v>
      </c>
      <c r="G99">
        <v>71</v>
      </c>
      <c r="H99" s="19" t="s">
        <v>833</v>
      </c>
      <c r="I99" s="19" t="str">
        <f t="shared" si="5"/>
        <v>71 3341-1115</v>
      </c>
      <c r="J99" s="19"/>
      <c r="K99" s="25" t="s">
        <v>834</v>
      </c>
      <c r="L99" t="str">
        <f t="shared" si="6"/>
        <v>Av Jorge Amado 100 Cond Camacari Open Center Loja 22 Nova Vitória 42802-906 Bahia Camacari BA BRASIL</v>
      </c>
      <c r="M99" t="s">
        <v>336</v>
      </c>
      <c r="N99" t="s">
        <v>835</v>
      </c>
      <c r="O99">
        <v>100</v>
      </c>
      <c r="P99" t="s">
        <v>836</v>
      </c>
      <c r="Q99" t="s">
        <v>837</v>
      </c>
      <c r="R99" t="s">
        <v>838</v>
      </c>
      <c r="S99" t="s">
        <v>839</v>
      </c>
      <c r="T99" t="s">
        <v>840</v>
      </c>
      <c r="U99" t="s">
        <v>841</v>
      </c>
      <c r="V99" t="s">
        <v>315</v>
      </c>
      <c r="W99" t="s">
        <v>79</v>
      </c>
      <c r="X99" t="s">
        <v>131</v>
      </c>
      <c r="Y99" s="13">
        <v>53396.8622631365</v>
      </c>
      <c r="Z99" s="13">
        <v>53975.464128552601</v>
      </c>
      <c r="AA99" s="309">
        <v>53975.464128552601</v>
      </c>
      <c r="AB99" t="s">
        <v>316</v>
      </c>
      <c r="AC99" s="1">
        <v>3</v>
      </c>
      <c r="AD99" s="4" t="s">
        <v>131</v>
      </c>
      <c r="AE99" s="17">
        <v>32450</v>
      </c>
      <c r="AF99" s="7"/>
      <c r="AH99" t="s">
        <v>4</v>
      </c>
      <c r="AI99" t="s">
        <v>4</v>
      </c>
    </row>
    <row r="100" spans="1:35">
      <c r="A100" s="1">
        <v>99</v>
      </c>
      <c r="B100" s="5" t="s">
        <v>842</v>
      </c>
      <c r="C100" s="4" t="s">
        <v>842</v>
      </c>
      <c r="D100" s="3">
        <v>43830504000141</v>
      </c>
      <c r="F100" t="s">
        <v>307</v>
      </c>
      <c r="G100" s="4" t="s">
        <v>334</v>
      </c>
      <c r="H100" s="19">
        <v>69477041</v>
      </c>
      <c r="I100" s="19" t="str">
        <f t="shared" si="5"/>
        <v>11 69477041</v>
      </c>
      <c r="J100" s="19"/>
      <c r="K100" s="25" t="s">
        <v>843</v>
      </c>
      <c r="L100" t="str">
        <f t="shared" si="6"/>
        <v>Av Pirelli 1100 Bloco A Jardim Eden 18103085 São Paulo Sorocaba BRASIL</v>
      </c>
      <c r="M100" s="4" t="s">
        <v>336</v>
      </c>
      <c r="N100" s="4" t="s">
        <v>844</v>
      </c>
      <c r="O100" s="4" t="s">
        <v>845</v>
      </c>
      <c r="P100" s="4" t="s">
        <v>846</v>
      </c>
      <c r="Q100" s="4" t="s">
        <v>847</v>
      </c>
      <c r="R100" s="20">
        <v>18103085</v>
      </c>
      <c r="S100" s="4" t="s">
        <v>341</v>
      </c>
      <c r="T100" s="4" t="s">
        <v>848</v>
      </c>
      <c r="V100" t="s">
        <v>315</v>
      </c>
      <c r="W100" t="s">
        <v>307</v>
      </c>
      <c r="X100" t="s">
        <v>131</v>
      </c>
      <c r="Y100" s="13">
        <v>34975.356160337898</v>
      </c>
      <c r="Z100" s="13">
        <v>35354.344839826997</v>
      </c>
      <c r="AA100" s="309">
        <v>35354.344839826997</v>
      </c>
      <c r="AB100" t="s">
        <v>316</v>
      </c>
      <c r="AC100" s="1">
        <v>3</v>
      </c>
      <c r="AD100" s="4" t="s">
        <v>131</v>
      </c>
      <c r="AE100" s="17">
        <v>21255</v>
      </c>
      <c r="AH100" t="s">
        <v>4</v>
      </c>
      <c r="AI100" t="s">
        <v>4</v>
      </c>
    </row>
    <row r="101" spans="1:35">
      <c r="A101" s="1">
        <v>100</v>
      </c>
      <c r="B101" s="5" t="s">
        <v>842</v>
      </c>
      <c r="C101" s="4" t="s">
        <v>842</v>
      </c>
      <c r="D101" s="3">
        <v>43830504000141</v>
      </c>
      <c r="F101" t="s">
        <v>307</v>
      </c>
      <c r="G101" s="4" t="s">
        <v>334</v>
      </c>
      <c r="H101" s="19">
        <v>69477041</v>
      </c>
      <c r="I101" s="19" t="str">
        <f t="shared" si="5"/>
        <v>11 69477041</v>
      </c>
      <c r="J101" s="19"/>
      <c r="K101" s="25" t="s">
        <v>843</v>
      </c>
      <c r="L101" t="str">
        <f t="shared" si="6"/>
        <v>Estrada Das Lagrimas 3034 São João Climaco 4244000 São Paulo São Paulo BRASIL</v>
      </c>
      <c r="M101" s="4" t="s">
        <v>484</v>
      </c>
      <c r="N101" s="4" t="s">
        <v>849</v>
      </c>
      <c r="O101" s="4" t="s">
        <v>850</v>
      </c>
      <c r="P101" s="4"/>
      <c r="Q101" s="4" t="s">
        <v>851</v>
      </c>
      <c r="R101" s="20">
        <v>4244000</v>
      </c>
      <c r="S101" s="4" t="s">
        <v>341</v>
      </c>
      <c r="T101" s="4" t="s">
        <v>341</v>
      </c>
      <c r="U101" s="4"/>
      <c r="V101" t="s">
        <v>315</v>
      </c>
      <c r="Z101" s="13">
        <v>0</v>
      </c>
      <c r="AA101" s="13"/>
    </row>
    <row r="102" spans="1:35">
      <c r="A102" s="1">
        <v>101</v>
      </c>
      <c r="B102" s="5" t="s">
        <v>852</v>
      </c>
      <c r="C102" s="4" t="s">
        <v>852</v>
      </c>
      <c r="D102" s="3">
        <v>9016903000135</v>
      </c>
      <c r="F102" t="s">
        <v>307</v>
      </c>
      <c r="G102" s="4" t="s">
        <v>581</v>
      </c>
      <c r="H102" s="19">
        <v>30768505</v>
      </c>
      <c r="I102" s="19" t="str">
        <f t="shared" si="5"/>
        <v>27 30768505</v>
      </c>
      <c r="J102" s="19"/>
      <c r="K102" s="25" t="s">
        <v>853</v>
      </c>
      <c r="L102" t="str">
        <f t="shared" si="6"/>
        <v>Av Alberto Lamego 1009 Loja Parque California 28015622 Rio de Janeiro Campos dos Goytacazes BRASIL</v>
      </c>
      <c r="M102" s="4" t="s">
        <v>336</v>
      </c>
      <c r="N102" s="4" t="s">
        <v>854</v>
      </c>
      <c r="O102" s="4" t="s">
        <v>855</v>
      </c>
      <c r="P102" s="4" t="s">
        <v>856</v>
      </c>
      <c r="Q102" s="4" t="s">
        <v>857</v>
      </c>
      <c r="R102" s="20">
        <v>28015622</v>
      </c>
      <c r="S102" s="4" t="s">
        <v>242</v>
      </c>
      <c r="T102" s="4" t="s">
        <v>390</v>
      </c>
      <c r="V102" t="s">
        <v>315</v>
      </c>
      <c r="W102" t="s">
        <v>307</v>
      </c>
      <c r="X102" t="s">
        <v>131</v>
      </c>
      <c r="Y102" s="13">
        <v>1116479.8473201301</v>
      </c>
      <c r="Z102" s="13">
        <v>1128577.8863242799</v>
      </c>
      <c r="AA102" s="309">
        <v>1128577.8863242799</v>
      </c>
      <c r="AB102" t="s">
        <v>316</v>
      </c>
      <c r="AC102" s="1">
        <v>3</v>
      </c>
      <c r="AD102" s="4" t="s">
        <v>131</v>
      </c>
      <c r="AE102" s="17">
        <v>678500</v>
      </c>
      <c r="AH102" t="s">
        <v>4</v>
      </c>
      <c r="AI102" t="s">
        <v>4</v>
      </c>
    </row>
    <row r="103" spans="1:35">
      <c r="A103" s="1">
        <v>102</v>
      </c>
      <c r="B103" s="5" t="s">
        <v>858</v>
      </c>
      <c r="C103" s="4" t="s">
        <v>858</v>
      </c>
      <c r="D103" s="3">
        <v>78404860000269</v>
      </c>
      <c r="F103" t="s">
        <v>307</v>
      </c>
      <c r="G103" s="4" t="s">
        <v>658</v>
      </c>
      <c r="H103" s="19" t="s">
        <v>859</v>
      </c>
      <c r="I103" s="19" t="str">
        <f t="shared" si="5"/>
        <v>00 41 2103-0511</v>
      </c>
      <c r="J103" s="19"/>
      <c r="K103" s="25" t="s">
        <v>860</v>
      </c>
      <c r="L103" t="str">
        <f t="shared" si="6"/>
        <v>Av Atlantica Praia Norte Itapiruba 88780000 Santa Catarina Imbituba BRASIL</v>
      </c>
      <c r="M103" s="4" t="s">
        <v>336</v>
      </c>
      <c r="N103" s="4" t="s">
        <v>861</v>
      </c>
      <c r="O103" s="4"/>
      <c r="P103" s="4" t="s">
        <v>862</v>
      </c>
      <c r="Q103" s="4" t="s">
        <v>863</v>
      </c>
      <c r="R103" s="20">
        <v>88780000</v>
      </c>
      <c r="S103" s="4" t="s">
        <v>670</v>
      </c>
      <c r="T103" s="4" t="s">
        <v>864</v>
      </c>
      <c r="V103" t="s">
        <v>315</v>
      </c>
      <c r="W103" t="s">
        <v>307</v>
      </c>
      <c r="X103" t="s">
        <v>131</v>
      </c>
      <c r="Y103" s="13">
        <v>275693.74270122399</v>
      </c>
      <c r="Z103" s="13">
        <v>278681.12636104203</v>
      </c>
      <c r="AA103" s="309">
        <v>278681.12636104203</v>
      </c>
      <c r="AB103" t="s">
        <v>316</v>
      </c>
      <c r="AC103" s="1">
        <v>3</v>
      </c>
      <c r="AD103" s="4" t="s">
        <v>131</v>
      </c>
      <c r="AE103" s="17">
        <v>167542.84</v>
      </c>
      <c r="AH103" t="s">
        <v>4</v>
      </c>
      <c r="AI103" t="s">
        <v>4</v>
      </c>
    </row>
    <row r="104" spans="1:35">
      <c r="A104" s="1">
        <v>103</v>
      </c>
      <c r="B104" s="5" t="s">
        <v>865</v>
      </c>
      <c r="C104" s="4" t="s">
        <v>865</v>
      </c>
      <c r="D104" s="3">
        <v>26506708000102</v>
      </c>
      <c r="F104" t="s">
        <v>316</v>
      </c>
      <c r="G104" s="4" t="s">
        <v>573</v>
      </c>
      <c r="H104" s="19">
        <v>34218180</v>
      </c>
      <c r="I104" s="19" t="str">
        <f t="shared" si="5"/>
        <v>31 34218180</v>
      </c>
      <c r="J104" s="19"/>
      <c r="K104" s="25" t="s">
        <v>866</v>
      </c>
      <c r="L104" t="str">
        <f t="shared" si="6"/>
        <v>Rua Ubai 72 Letra A Ipiranga 31140610 Minas Gerais Belo Horizonte BRASIL</v>
      </c>
      <c r="M104" s="4" t="s">
        <v>222</v>
      </c>
      <c r="N104" s="4" t="s">
        <v>867</v>
      </c>
      <c r="O104" s="4" t="s">
        <v>868</v>
      </c>
      <c r="P104" s="4" t="s">
        <v>869</v>
      </c>
      <c r="Q104" s="4" t="s">
        <v>870</v>
      </c>
      <c r="R104" s="20">
        <v>31140610</v>
      </c>
      <c r="S104" s="4" t="s">
        <v>515</v>
      </c>
      <c r="T104" s="4" t="s">
        <v>630</v>
      </c>
      <c r="V104" t="s">
        <v>315</v>
      </c>
      <c r="Z104" s="13">
        <v>0</v>
      </c>
      <c r="AA104" s="13"/>
    </row>
    <row r="105" spans="1:35">
      <c r="A105" s="1">
        <v>104</v>
      </c>
      <c r="B105" s="5" t="s">
        <v>871</v>
      </c>
      <c r="C105" s="4" t="s">
        <v>871</v>
      </c>
      <c r="D105" s="3">
        <v>36542025000164</v>
      </c>
      <c r="F105" t="s">
        <v>307</v>
      </c>
      <c r="G105" s="4" t="s">
        <v>334</v>
      </c>
      <c r="H105" s="19">
        <v>21267000</v>
      </c>
      <c r="I105" s="19" t="str">
        <f t="shared" si="5"/>
        <v>11 21267000</v>
      </c>
      <c r="J105" s="19"/>
      <c r="K105" s="25" t="s">
        <v>872</v>
      </c>
      <c r="L105" t="str">
        <f t="shared" si="6"/>
        <v>Av Ipanema 165 Conj 1505,1506 e 1507 Dezoito do Forte Empresarial 6472002 São Paulo Barueri BRASIL</v>
      </c>
      <c r="M105" s="4" t="s">
        <v>336</v>
      </c>
      <c r="N105" s="4" t="s">
        <v>873</v>
      </c>
      <c r="O105" s="23">
        <v>165</v>
      </c>
      <c r="P105" s="4" t="s">
        <v>874</v>
      </c>
      <c r="Q105" s="4" t="s">
        <v>875</v>
      </c>
      <c r="R105" s="20">
        <v>6472002</v>
      </c>
      <c r="S105" s="4" t="s">
        <v>341</v>
      </c>
      <c r="T105" s="4" t="s">
        <v>449</v>
      </c>
      <c r="V105" t="s">
        <v>315</v>
      </c>
      <c r="W105" t="s">
        <v>307</v>
      </c>
      <c r="X105" t="s">
        <v>131</v>
      </c>
      <c r="Y105" s="13">
        <v>29640.803931258801</v>
      </c>
      <c r="Z105" s="13">
        <v>29961.988055572099</v>
      </c>
      <c r="AA105" s="309">
        <v>29961.988055572099</v>
      </c>
      <c r="AB105" t="s">
        <v>316</v>
      </c>
      <c r="AC105" s="1">
        <v>3</v>
      </c>
      <c r="AD105" s="4" t="s">
        <v>131</v>
      </c>
      <c r="AE105" s="17">
        <v>18013.12</v>
      </c>
      <c r="AH105" t="s">
        <v>4</v>
      </c>
      <c r="AI105" t="s">
        <v>4</v>
      </c>
    </row>
    <row r="106" spans="1:35">
      <c r="A106" s="1">
        <v>105</v>
      </c>
      <c r="B106" s="5" t="s">
        <v>876</v>
      </c>
      <c r="C106" s="4" t="s">
        <v>876</v>
      </c>
      <c r="D106" s="3">
        <v>20939832000185</v>
      </c>
      <c r="F106" t="s">
        <v>307</v>
      </c>
      <c r="G106" s="4" t="s">
        <v>308</v>
      </c>
      <c r="H106" s="19">
        <v>35901500</v>
      </c>
      <c r="I106" s="19" t="str">
        <f t="shared" si="5"/>
        <v>21 35901500</v>
      </c>
      <c r="J106" s="19"/>
      <c r="K106" s="25" t="s">
        <v>877</v>
      </c>
      <c r="L106" t="str">
        <f t="shared" si="6"/>
        <v>Av Rio Branco 99E99A Pvmto17 Centro 20040004 Rio de Janeiro Rio de Janeiro BRASIL</v>
      </c>
      <c r="M106" s="4" t="s">
        <v>336</v>
      </c>
      <c r="N106" s="4" t="s">
        <v>649</v>
      </c>
      <c r="O106" s="4" t="s">
        <v>878</v>
      </c>
      <c r="P106" s="4" t="s">
        <v>879</v>
      </c>
      <c r="Q106" s="4" t="s">
        <v>381</v>
      </c>
      <c r="R106" s="20">
        <v>20040004</v>
      </c>
      <c r="S106" s="4" t="s">
        <v>242</v>
      </c>
      <c r="T106" s="4" t="s">
        <v>242</v>
      </c>
      <c r="V106" t="s">
        <v>315</v>
      </c>
      <c r="Z106" s="13">
        <v>0</v>
      </c>
      <c r="AA106" s="13"/>
    </row>
    <row r="107" spans="1:35">
      <c r="A107" s="1">
        <v>106</v>
      </c>
      <c r="B107" s="5" t="s">
        <v>880</v>
      </c>
      <c r="C107" s="4" t="s">
        <v>881</v>
      </c>
      <c r="D107" s="3">
        <v>43854777000800</v>
      </c>
      <c r="F107" t="s">
        <v>307</v>
      </c>
      <c r="G107" s="4" t="s">
        <v>334</v>
      </c>
      <c r="H107" s="19" t="s">
        <v>882</v>
      </c>
      <c r="I107" s="19" t="str">
        <f t="shared" si="5"/>
        <v>11 2090-3300</v>
      </c>
      <c r="J107" s="19"/>
      <c r="K107" s="25" t="s">
        <v>883</v>
      </c>
      <c r="L107" t="str">
        <f t="shared" si="6"/>
        <v>Av Pastor Martin Luther King Jr 126 Bloco 9 Torre 200 Sala 625 e 626 Del Castilho 20765000 Rio de Janeiro Rio de Janeiro BRASIL</v>
      </c>
      <c r="M107" s="4" t="s">
        <v>336</v>
      </c>
      <c r="N107" s="4" t="s">
        <v>884</v>
      </c>
      <c r="O107" s="23">
        <v>126</v>
      </c>
      <c r="P107" s="4" t="s">
        <v>885</v>
      </c>
      <c r="Q107" s="4" t="s">
        <v>886</v>
      </c>
      <c r="R107" s="20">
        <v>20765000</v>
      </c>
      <c r="S107" s="4" t="s">
        <v>242</v>
      </c>
      <c r="T107" s="4" t="s">
        <v>242</v>
      </c>
      <c r="V107" t="s">
        <v>315</v>
      </c>
      <c r="W107" t="s">
        <v>79</v>
      </c>
      <c r="X107" t="s">
        <v>131</v>
      </c>
      <c r="Y107" s="13">
        <v>23846.150110272301</v>
      </c>
      <c r="Z107" s="13">
        <v>24104.5440748615</v>
      </c>
      <c r="AA107" s="309">
        <v>24104.5440748615</v>
      </c>
      <c r="AB107" t="s">
        <v>316</v>
      </c>
      <c r="AC107" s="1">
        <v>3</v>
      </c>
      <c r="AD107" t="s">
        <v>131</v>
      </c>
      <c r="AE107" s="17">
        <v>14491.63</v>
      </c>
      <c r="AH107" t="s">
        <v>4</v>
      </c>
      <c r="AI107" t="s">
        <v>4</v>
      </c>
    </row>
    <row r="108" spans="1:35">
      <c r="A108" s="1">
        <v>107</v>
      </c>
      <c r="B108" s="5" t="s">
        <v>887</v>
      </c>
      <c r="C108" s="4" t="s">
        <v>887</v>
      </c>
      <c r="D108" s="3">
        <v>33177148000155</v>
      </c>
      <c r="F108" t="s">
        <v>307</v>
      </c>
      <c r="G108" s="4" t="s">
        <v>308</v>
      </c>
      <c r="H108" s="19" t="s">
        <v>888</v>
      </c>
      <c r="I108" s="19" t="str">
        <f t="shared" si="5"/>
        <v>21 2206-9229</v>
      </c>
      <c r="J108" s="19"/>
      <c r="K108" s="25" t="s">
        <v>889</v>
      </c>
      <c r="L108" t="str">
        <f t="shared" si="6"/>
        <v>Rua Pc Pio X 12 Centro 20070-000 Rio de Janeiro Rio de Janeiro BRASIL</v>
      </c>
      <c r="M108" s="4" t="s">
        <v>222</v>
      </c>
      <c r="N108" s="4" t="s">
        <v>890</v>
      </c>
      <c r="O108" s="25">
        <v>12</v>
      </c>
      <c r="P108" s="4"/>
      <c r="Q108" s="4" t="s">
        <v>381</v>
      </c>
      <c r="R108" s="20" t="s">
        <v>891</v>
      </c>
      <c r="S108" s="4" t="s">
        <v>242</v>
      </c>
      <c r="T108" s="4" t="s">
        <v>242</v>
      </c>
      <c r="V108" t="s">
        <v>315</v>
      </c>
      <c r="W108" t="s">
        <v>307</v>
      </c>
      <c r="X108" t="s">
        <v>131</v>
      </c>
      <c r="Y108" s="13">
        <v>129749.20839194801</v>
      </c>
      <c r="Z108" s="13">
        <v>131155.154936932</v>
      </c>
      <c r="AA108" s="309">
        <v>131155.154936932</v>
      </c>
      <c r="AB108" t="s">
        <v>316</v>
      </c>
      <c r="AC108" s="1">
        <v>3</v>
      </c>
      <c r="AD108" s="4" t="s">
        <v>131</v>
      </c>
      <c r="AE108" s="17">
        <v>78850.36</v>
      </c>
      <c r="AH108" t="s">
        <v>4</v>
      </c>
      <c r="AI108" t="s">
        <v>4</v>
      </c>
    </row>
    <row r="109" spans="1:35">
      <c r="A109" s="1">
        <v>108</v>
      </c>
      <c r="B109" s="5" t="s">
        <v>892</v>
      </c>
      <c r="C109" s="4" t="s">
        <v>892</v>
      </c>
      <c r="D109" s="3">
        <v>8178966000125</v>
      </c>
      <c r="F109" t="s">
        <v>316</v>
      </c>
      <c r="G109" s="4" t="s">
        <v>383</v>
      </c>
      <c r="H109" s="19">
        <v>27337019</v>
      </c>
      <c r="I109" s="19" t="str">
        <f t="shared" si="5"/>
        <v>22 27337019</v>
      </c>
      <c r="J109" s="19"/>
      <c r="K109" s="25" t="s">
        <v>344</v>
      </c>
      <c r="L109" t="str">
        <f t="shared" si="6"/>
        <v>Av Presidente Kennedy 392 Jockey Club 28010000 Rio de Janeiro Campos dos Goytacazes BRASIL</v>
      </c>
      <c r="M109" s="4" t="s">
        <v>336</v>
      </c>
      <c r="N109" s="4" t="s">
        <v>893</v>
      </c>
      <c r="O109" s="4" t="s">
        <v>894</v>
      </c>
      <c r="P109" s="4"/>
      <c r="Q109" s="4" t="s">
        <v>895</v>
      </c>
      <c r="R109" s="20">
        <v>28010000</v>
      </c>
      <c r="S109" s="4" t="s">
        <v>242</v>
      </c>
      <c r="T109" s="4" t="s">
        <v>390</v>
      </c>
      <c r="U109" s="4"/>
      <c r="V109" t="s">
        <v>315</v>
      </c>
      <c r="Z109" s="13">
        <v>0</v>
      </c>
      <c r="AA109" s="13"/>
    </row>
    <row r="110" spans="1:35">
      <c r="A110" s="1">
        <v>109</v>
      </c>
      <c r="B110" s="5" t="s">
        <v>896</v>
      </c>
      <c r="C110" s="4" t="s">
        <v>896</v>
      </c>
      <c r="D110" s="24" t="s">
        <v>897</v>
      </c>
      <c r="F110" t="s">
        <v>307</v>
      </c>
      <c r="G110" s="4" t="s">
        <v>308</v>
      </c>
      <c r="H110" s="19" t="s">
        <v>898</v>
      </c>
      <c r="I110" s="19" t="str">
        <f t="shared" si="5"/>
        <v>21 2202-3585</v>
      </c>
      <c r="J110" s="19"/>
      <c r="K110" s="25" t="s">
        <v>344</v>
      </c>
      <c r="L110" t="str">
        <f t="shared" si="6"/>
        <v>Rua Catete 228 Loja 117 Catete 22220000 Rio de Janeiro Rio de Janeiro RJ BRASIL</v>
      </c>
      <c r="M110" s="4" t="s">
        <v>222</v>
      </c>
      <c r="N110" s="4" t="s">
        <v>590</v>
      </c>
      <c r="O110" s="4" t="s">
        <v>899</v>
      </c>
      <c r="P110" s="4" t="s">
        <v>900</v>
      </c>
      <c r="Q110" s="4" t="s">
        <v>590</v>
      </c>
      <c r="R110" s="20">
        <v>22220000</v>
      </c>
      <c r="S110" s="4" t="s">
        <v>242</v>
      </c>
      <c r="T110" s="4" t="s">
        <v>242</v>
      </c>
      <c r="U110" t="s">
        <v>243</v>
      </c>
      <c r="V110" t="s">
        <v>315</v>
      </c>
      <c r="Z110" s="13">
        <v>0</v>
      </c>
      <c r="AA110" s="13"/>
      <c r="AB110" t="s">
        <v>316</v>
      </c>
      <c r="AC110" s="1">
        <v>3</v>
      </c>
      <c r="AD110" t="s">
        <v>131</v>
      </c>
      <c r="AE110" s="17">
        <v>461400842</v>
      </c>
      <c r="AF110" s="26" t="s">
        <v>64</v>
      </c>
      <c r="AH110" t="s">
        <v>4</v>
      </c>
      <c r="AI110" t="s">
        <v>4</v>
      </c>
    </row>
    <row r="111" spans="1:35">
      <c r="A111" s="1">
        <v>110</v>
      </c>
      <c r="B111" s="5" t="s">
        <v>901</v>
      </c>
      <c r="C111" s="4" t="s">
        <v>901</v>
      </c>
      <c r="D111" s="3">
        <v>22925307000136</v>
      </c>
      <c r="F111" t="s">
        <v>307</v>
      </c>
      <c r="G111" s="4" t="s">
        <v>387</v>
      </c>
      <c r="H111" s="19">
        <v>34429320</v>
      </c>
      <c r="I111" s="19" t="str">
        <f t="shared" si="5"/>
        <v>16 34429320</v>
      </c>
      <c r="J111" s="19"/>
      <c r="K111" s="25" t="s">
        <v>902</v>
      </c>
      <c r="L111" t="str">
        <f t="shared" si="6"/>
        <v>Av Doutor Joao Palma Guiao 630 Sala 01 Alto da Boa Vista 14025350 São Paulo Ribeirão Preto BRASIL</v>
      </c>
      <c r="M111" s="4" t="s">
        <v>336</v>
      </c>
      <c r="N111" s="4" t="s">
        <v>903</v>
      </c>
      <c r="O111" s="4" t="s">
        <v>904</v>
      </c>
      <c r="P111" s="4" t="s">
        <v>905</v>
      </c>
      <c r="Q111" s="4" t="s">
        <v>906</v>
      </c>
      <c r="R111" s="20">
        <v>14025350</v>
      </c>
      <c r="S111" s="4" t="s">
        <v>341</v>
      </c>
      <c r="T111" s="4" t="s">
        <v>907</v>
      </c>
      <c r="V111" t="s">
        <v>315</v>
      </c>
      <c r="Z111" s="13">
        <v>0</v>
      </c>
      <c r="AA111" s="13"/>
    </row>
    <row r="112" spans="1:35">
      <c r="A112" s="1">
        <v>111</v>
      </c>
      <c r="B112" s="5" t="s">
        <v>908</v>
      </c>
      <c r="C112" s="4" t="s">
        <v>908</v>
      </c>
      <c r="D112" s="3">
        <v>21971806000105</v>
      </c>
      <c r="F112" t="s">
        <v>316</v>
      </c>
      <c r="G112" s="4" t="s">
        <v>308</v>
      </c>
      <c r="H112" s="19">
        <v>96499500</v>
      </c>
      <c r="I112" s="19" t="str">
        <f t="shared" si="5"/>
        <v>21 96499500</v>
      </c>
      <c r="J112" s="19"/>
      <c r="K112" s="25" t="s">
        <v>909</v>
      </c>
      <c r="L112" t="str">
        <f t="shared" si="6"/>
        <v>Rua Da Assembleia 10 Sala 2711 Parte Centro 20011000 Rio de Janeiro Rio de Janeiro BRASIL</v>
      </c>
      <c r="M112" s="4" t="s">
        <v>222</v>
      </c>
      <c r="N112" s="4" t="s">
        <v>910</v>
      </c>
      <c r="O112" s="4" t="s">
        <v>911</v>
      </c>
      <c r="P112" s="4" t="s">
        <v>912</v>
      </c>
      <c r="Q112" s="4" t="s">
        <v>381</v>
      </c>
      <c r="R112" s="20">
        <v>20011000</v>
      </c>
      <c r="S112" s="4" t="s">
        <v>242</v>
      </c>
      <c r="T112" s="4" t="s">
        <v>242</v>
      </c>
      <c r="U112" s="4"/>
      <c r="V112" t="s">
        <v>315</v>
      </c>
      <c r="Z112" s="13">
        <v>0</v>
      </c>
      <c r="AA112" s="13"/>
    </row>
    <row r="113" spans="1:36">
      <c r="A113" s="1">
        <v>112</v>
      </c>
      <c r="B113" s="5" t="s">
        <v>913</v>
      </c>
      <c r="C113" s="4" t="s">
        <v>913</v>
      </c>
      <c r="D113" s="3">
        <v>4422276000119</v>
      </c>
      <c r="F113" t="s">
        <v>307</v>
      </c>
      <c r="G113" s="4" t="s">
        <v>383</v>
      </c>
      <c r="H113" s="19">
        <v>21064805</v>
      </c>
      <c r="I113" s="19" t="str">
        <f t="shared" si="5"/>
        <v>22 21064805</v>
      </c>
      <c r="J113" s="19"/>
      <c r="K113" s="25" t="s">
        <v>914</v>
      </c>
      <c r="L113" t="str">
        <f t="shared" si="6"/>
        <v>Av Nossa Senhora dos Navegantes 955 Sala 1106 Enseada do Sua 29050256 Espirito Santo Vitoria BRASIL</v>
      </c>
      <c r="M113" s="4" t="s">
        <v>336</v>
      </c>
      <c r="N113" s="4" t="s">
        <v>915</v>
      </c>
      <c r="O113" s="4" t="s">
        <v>916</v>
      </c>
      <c r="P113" s="4" t="s">
        <v>917</v>
      </c>
      <c r="Q113" s="4" t="s">
        <v>918</v>
      </c>
      <c r="R113" s="20">
        <v>29050256</v>
      </c>
      <c r="S113" s="4" t="s">
        <v>919</v>
      </c>
      <c r="T113" s="4" t="s">
        <v>920</v>
      </c>
      <c r="V113" t="s">
        <v>315</v>
      </c>
      <c r="W113" t="s">
        <v>307</v>
      </c>
      <c r="X113" t="s">
        <v>131</v>
      </c>
      <c r="Y113" s="13">
        <v>1547.48</v>
      </c>
      <c r="Z113" s="13">
        <v>1547.48</v>
      </c>
      <c r="AA113" s="302">
        <v>1547.48</v>
      </c>
      <c r="AD113" s="4"/>
      <c r="AH113" t="s">
        <v>6</v>
      </c>
      <c r="AI113" t="s">
        <v>6</v>
      </c>
    </row>
    <row r="114" spans="1:36">
      <c r="A114" s="1">
        <v>113</v>
      </c>
      <c r="B114" s="5" t="s">
        <v>921</v>
      </c>
      <c r="C114" s="4" t="s">
        <v>921</v>
      </c>
      <c r="D114" s="3">
        <v>27150648000109</v>
      </c>
      <c r="F114" t="s">
        <v>307</v>
      </c>
      <c r="G114" s="4" t="s">
        <v>308</v>
      </c>
      <c r="H114" s="19">
        <v>22442424</v>
      </c>
      <c r="I114" s="19" t="str">
        <f t="shared" si="5"/>
        <v>21 22442424</v>
      </c>
      <c r="J114" s="19"/>
      <c r="K114" s="25" t="s">
        <v>344</v>
      </c>
      <c r="L114" t="str">
        <f t="shared" si="6"/>
        <v>Rua Do Ouvidor 89 Centro 20040030 Rio de Janeiro Rio de Janeiro BRASIL</v>
      </c>
      <c r="M114" s="4" t="s">
        <v>399</v>
      </c>
      <c r="N114" s="4" t="s">
        <v>922</v>
      </c>
      <c r="O114" s="4" t="s">
        <v>923</v>
      </c>
      <c r="P114" s="4"/>
      <c r="Q114" s="4" t="s">
        <v>381</v>
      </c>
      <c r="R114" s="20">
        <v>20040030</v>
      </c>
      <c r="S114" s="4" t="s">
        <v>242</v>
      </c>
      <c r="T114" s="4" t="s">
        <v>242</v>
      </c>
      <c r="V114" t="s">
        <v>315</v>
      </c>
      <c r="Z114" s="13">
        <v>0</v>
      </c>
      <c r="AA114" s="13"/>
    </row>
    <row r="115" spans="1:36">
      <c r="A115" s="1">
        <v>114</v>
      </c>
      <c r="B115" s="5" t="s">
        <v>924</v>
      </c>
      <c r="C115" s="4" t="s">
        <v>924</v>
      </c>
      <c r="D115" s="3">
        <v>61064911000258</v>
      </c>
      <c r="F115" t="s">
        <v>307</v>
      </c>
      <c r="G115" s="4" t="s">
        <v>505</v>
      </c>
      <c r="H115" s="19">
        <v>21062100</v>
      </c>
      <c r="I115" s="19" t="str">
        <f t="shared" si="5"/>
        <v>19 21062100</v>
      </c>
      <c r="J115" s="19"/>
      <c r="K115" s="25" t="s">
        <v>925</v>
      </c>
      <c r="L115" t="str">
        <f t="shared" si="6"/>
        <v>Av Das Nações Unidas 14401 Anexo Toree c-1 Vila Gertrudes 4794000 São Paulo São Paulo BRASIL</v>
      </c>
      <c r="M115" s="4" t="s">
        <v>336</v>
      </c>
      <c r="N115" s="4" t="s">
        <v>355</v>
      </c>
      <c r="O115" s="4" t="s">
        <v>926</v>
      </c>
      <c r="P115" s="4" t="s">
        <v>927</v>
      </c>
      <c r="Q115" s="4" t="s">
        <v>760</v>
      </c>
      <c r="R115" s="20">
        <v>4794000</v>
      </c>
      <c r="S115" s="4" t="s">
        <v>341</v>
      </c>
      <c r="T115" s="4" t="s">
        <v>341</v>
      </c>
      <c r="V115" t="s">
        <v>315</v>
      </c>
      <c r="Z115" s="13">
        <v>0</v>
      </c>
      <c r="AA115" s="13"/>
    </row>
    <row r="116" spans="1:36">
      <c r="A116" s="1">
        <v>115</v>
      </c>
      <c r="B116" s="5" t="s">
        <v>928</v>
      </c>
      <c r="C116" s="4" t="s">
        <v>928</v>
      </c>
      <c r="D116" s="3">
        <v>6172269000131</v>
      </c>
      <c r="F116" t="s">
        <v>307</v>
      </c>
      <c r="G116" s="4" t="s">
        <v>334</v>
      </c>
      <c r="H116" s="19">
        <v>20896100</v>
      </c>
      <c r="I116" s="19" t="str">
        <f t="shared" si="5"/>
        <v>11 20896100</v>
      </c>
      <c r="J116" s="19"/>
      <c r="K116" s="25" t="s">
        <v>929</v>
      </c>
      <c r="L116" t="str">
        <f t="shared" si="6"/>
        <v>Rua Olimpiadas 205 Parte Vila Olimpia 455100 São Paulo São Paulo BRASIL</v>
      </c>
      <c r="M116" s="4" t="s">
        <v>222</v>
      </c>
      <c r="N116" s="4" t="s">
        <v>930</v>
      </c>
      <c r="O116" s="4" t="s">
        <v>931</v>
      </c>
      <c r="P116" s="4" t="s">
        <v>932</v>
      </c>
      <c r="Q116" s="4" t="s">
        <v>664</v>
      </c>
      <c r="R116" s="20">
        <v>455100</v>
      </c>
      <c r="S116" s="4" t="s">
        <v>341</v>
      </c>
      <c r="T116" s="4" t="s">
        <v>341</v>
      </c>
      <c r="V116" t="s">
        <v>315</v>
      </c>
      <c r="Z116" s="13">
        <v>0</v>
      </c>
      <c r="AA116" s="13"/>
    </row>
    <row r="117" spans="1:36">
      <c r="A117" s="1">
        <v>116</v>
      </c>
      <c r="B117" s="5" t="s">
        <v>933</v>
      </c>
      <c r="C117" s="4" t="s">
        <v>933</v>
      </c>
      <c r="D117" s="3">
        <v>33341639000190</v>
      </c>
      <c r="F117" t="s">
        <v>316</v>
      </c>
      <c r="G117" s="4" t="s">
        <v>308</v>
      </c>
      <c r="H117" s="19">
        <v>76578989</v>
      </c>
      <c r="I117" s="19" t="str">
        <f t="shared" si="5"/>
        <v>21 76578989</v>
      </c>
      <c r="J117" s="19"/>
      <c r="K117" s="25" t="s">
        <v>934</v>
      </c>
      <c r="L117" t="str">
        <f t="shared" si="6"/>
        <v>Rua Padre Juvenal 48 Apto 102 Paqueta 20397070 Rio de Janeiro Rio de Janeiro BRASIL</v>
      </c>
      <c r="M117" s="4" t="s">
        <v>222</v>
      </c>
      <c r="N117" s="4" t="s">
        <v>935</v>
      </c>
      <c r="O117" s="4" t="s">
        <v>714</v>
      </c>
      <c r="P117" s="4" t="s">
        <v>936</v>
      </c>
      <c r="Q117" s="4" t="s">
        <v>937</v>
      </c>
      <c r="R117" s="20">
        <v>20397070</v>
      </c>
      <c r="S117" s="4" t="s">
        <v>242</v>
      </c>
      <c r="T117" s="4" t="s">
        <v>242</v>
      </c>
      <c r="V117" t="s">
        <v>315</v>
      </c>
      <c r="Z117" s="13">
        <v>0</v>
      </c>
      <c r="AA117" s="13"/>
    </row>
    <row r="118" spans="1:36">
      <c r="A118" s="1">
        <v>117</v>
      </c>
      <c r="B118" t="s">
        <v>938</v>
      </c>
      <c r="C118" t="s">
        <v>938</v>
      </c>
      <c r="D118" s="24" t="s">
        <v>939</v>
      </c>
      <c r="F118" t="s">
        <v>307</v>
      </c>
      <c r="G118">
        <v>27</v>
      </c>
      <c r="H118" s="19" t="s">
        <v>940</v>
      </c>
      <c r="I118" s="19" t="str">
        <f t="shared" si="5"/>
        <v>27 2123-3233</v>
      </c>
      <c r="J118" s="19"/>
      <c r="K118" s="25" t="s">
        <v>941</v>
      </c>
      <c r="L118" t="str">
        <f t="shared" si="6"/>
        <v>Estrada Helio Rosa dos Santos 1000 Galpao l Imboassica 27925-540 Rio de Janeiro Macae RJ BRASIL</v>
      </c>
      <c r="M118" s="10" t="s">
        <v>484</v>
      </c>
      <c r="N118" s="10" t="s">
        <v>942</v>
      </c>
      <c r="O118">
        <v>1000</v>
      </c>
      <c r="P118" s="4" t="s">
        <v>943</v>
      </c>
      <c r="Q118" t="s">
        <v>944</v>
      </c>
      <c r="R118" t="s">
        <v>945</v>
      </c>
      <c r="S118" t="s">
        <v>242</v>
      </c>
      <c r="T118" t="s">
        <v>946</v>
      </c>
      <c r="U118" t="s">
        <v>243</v>
      </c>
      <c r="V118" t="s">
        <v>315</v>
      </c>
      <c r="X118" t="s">
        <v>131</v>
      </c>
      <c r="Z118" s="13">
        <v>0</v>
      </c>
      <c r="AA118" s="13"/>
      <c r="AB118" t="s">
        <v>316</v>
      </c>
      <c r="AC118" s="1">
        <v>3</v>
      </c>
      <c r="AD118" t="s">
        <v>131</v>
      </c>
      <c r="AE118" s="17">
        <v>97458.09</v>
      </c>
      <c r="AH118" t="s">
        <v>4</v>
      </c>
      <c r="AI118" t="s">
        <v>4</v>
      </c>
    </row>
    <row r="119" spans="1:36">
      <c r="A119" s="1">
        <v>118</v>
      </c>
      <c r="B119" s="5" t="s">
        <v>144</v>
      </c>
      <c r="C119" s="4" t="s">
        <v>144</v>
      </c>
      <c r="D119" s="3">
        <v>2045967000115</v>
      </c>
      <c r="F119" t="s">
        <v>316</v>
      </c>
      <c r="G119" s="4" t="s">
        <v>308</v>
      </c>
      <c r="H119" s="19">
        <v>98855880</v>
      </c>
      <c r="I119" s="19" t="str">
        <f t="shared" si="5"/>
        <v>21 98855880</v>
      </c>
      <c r="J119" s="19"/>
      <c r="K119" s="25" t="s">
        <v>947</v>
      </c>
      <c r="L119" t="str">
        <f t="shared" si="6"/>
        <v>Av Geremario Dantas 807 Sala 0729 Pechincha 22743011 Rio de Janeiro Rio de Janeiro BRASIL</v>
      </c>
      <c r="M119" s="4" t="s">
        <v>336</v>
      </c>
      <c r="N119" s="4" t="s">
        <v>948</v>
      </c>
      <c r="O119" s="21" t="s">
        <v>949</v>
      </c>
      <c r="P119" s="4" t="s">
        <v>950</v>
      </c>
      <c r="Q119" s="4" t="s">
        <v>951</v>
      </c>
      <c r="R119" s="20">
        <v>22743011</v>
      </c>
      <c r="S119" s="4" t="s">
        <v>242</v>
      </c>
      <c r="T119" s="4" t="s">
        <v>242</v>
      </c>
      <c r="V119" t="s">
        <v>315</v>
      </c>
      <c r="W119" t="s">
        <v>79</v>
      </c>
      <c r="X119" t="s">
        <v>131</v>
      </c>
      <c r="Y119" s="13">
        <v>154.46</v>
      </c>
      <c r="Z119" s="13">
        <v>156.13796048527701</v>
      </c>
      <c r="AA119" s="300">
        <v>156.13796048527701</v>
      </c>
      <c r="AB119" t="s">
        <v>316</v>
      </c>
      <c r="AC119" s="1">
        <v>3</v>
      </c>
      <c r="AD119" t="s">
        <v>131</v>
      </c>
      <c r="AE119" s="17">
        <v>93.87</v>
      </c>
      <c r="AH119" t="s">
        <v>5</v>
      </c>
      <c r="AI119" t="s">
        <v>5</v>
      </c>
    </row>
    <row r="120" spans="1:36">
      <c r="A120" s="1">
        <v>119</v>
      </c>
      <c r="B120" s="5" t="s">
        <v>144</v>
      </c>
      <c r="C120" s="4" t="s">
        <v>144</v>
      </c>
      <c r="D120" s="24" t="s">
        <v>952</v>
      </c>
      <c r="F120" t="s">
        <v>316</v>
      </c>
      <c r="G120" s="27">
        <v>21</v>
      </c>
      <c r="H120" s="19" t="s">
        <v>953</v>
      </c>
      <c r="I120" s="19" t="str">
        <f t="shared" si="5"/>
        <v>21 9885-5880</v>
      </c>
      <c r="J120" s="19"/>
      <c r="K120" s="25" t="s">
        <v>947</v>
      </c>
      <c r="L120" t="str">
        <f t="shared" si="6"/>
        <v>Av Geremario Dantas 807 Sala 0729 Pechincha 22743-011 Rio de Janeiro Rio de Janeiro RJ BRASIL</v>
      </c>
      <c r="M120" t="s">
        <v>336</v>
      </c>
      <c r="N120" t="s">
        <v>948</v>
      </c>
      <c r="O120">
        <v>807</v>
      </c>
      <c r="P120" t="s">
        <v>950</v>
      </c>
      <c r="Q120" t="s">
        <v>951</v>
      </c>
      <c r="R120" t="s">
        <v>954</v>
      </c>
      <c r="S120" t="s">
        <v>242</v>
      </c>
      <c r="T120" t="s">
        <v>242</v>
      </c>
      <c r="U120" t="s">
        <v>243</v>
      </c>
      <c r="V120" t="s">
        <v>315</v>
      </c>
      <c r="W120" t="s">
        <v>79</v>
      </c>
      <c r="X120" t="s">
        <v>131</v>
      </c>
      <c r="Y120" s="13">
        <v>66.198945110816098</v>
      </c>
      <c r="Z120" s="13">
        <v>66.916268779404305</v>
      </c>
      <c r="AA120" s="309">
        <v>66.916268779404305</v>
      </c>
      <c r="AB120" t="s">
        <v>316</v>
      </c>
      <c r="AC120" s="1">
        <v>3</v>
      </c>
      <c r="AD120" t="s">
        <v>131</v>
      </c>
      <c r="AE120" s="17">
        <v>40.229999999999997</v>
      </c>
      <c r="AH120" t="s">
        <v>4</v>
      </c>
      <c r="AI120" t="s">
        <v>4</v>
      </c>
    </row>
    <row r="121" spans="1:36">
      <c r="A121" s="1">
        <v>120</v>
      </c>
      <c r="B121" s="5" t="s">
        <v>955</v>
      </c>
      <c r="C121" s="4" t="s">
        <v>955</v>
      </c>
      <c r="D121" s="3">
        <v>3072989000137</v>
      </c>
      <c r="F121" t="s">
        <v>307</v>
      </c>
      <c r="G121" s="4" t="s">
        <v>334</v>
      </c>
      <c r="H121" s="19">
        <v>57662410</v>
      </c>
      <c r="I121" s="19" t="str">
        <f t="shared" si="5"/>
        <v>11 57662410</v>
      </c>
      <c r="J121" s="19"/>
      <c r="K121" s="25" t="s">
        <v>956</v>
      </c>
      <c r="L121" t="str">
        <f t="shared" si="6"/>
        <v>Av Civit I 497 Galpa 01 Modulos 01 e 02 Sala 21 Civit l 29168045 Espirito Santo Serra BRASIL</v>
      </c>
      <c r="M121" s="4" t="s">
        <v>336</v>
      </c>
      <c r="N121" s="4" t="s">
        <v>957</v>
      </c>
      <c r="O121" s="4" t="s">
        <v>958</v>
      </c>
      <c r="P121" s="4" t="s">
        <v>959</v>
      </c>
      <c r="Q121" s="4" t="s">
        <v>960</v>
      </c>
      <c r="R121" s="20">
        <v>29168045</v>
      </c>
      <c r="S121" s="4" t="s">
        <v>919</v>
      </c>
      <c r="T121" s="4" t="s">
        <v>961</v>
      </c>
      <c r="V121" t="s">
        <v>315</v>
      </c>
      <c r="W121" t="s">
        <v>59</v>
      </c>
      <c r="X121" t="s">
        <v>131</v>
      </c>
      <c r="Y121" s="13">
        <v>3979.82</v>
      </c>
      <c r="Z121" s="13">
        <v>0</v>
      </c>
      <c r="AA121" s="13"/>
      <c r="AF121" t="s">
        <v>962</v>
      </c>
      <c r="AH121" t="s">
        <v>4</v>
      </c>
      <c r="AJ121" t="s">
        <v>318</v>
      </c>
    </row>
    <row r="122" spans="1:36">
      <c r="A122" s="1">
        <v>121</v>
      </c>
      <c r="B122" s="5" t="s">
        <v>963</v>
      </c>
      <c r="C122" s="4" t="s">
        <v>963</v>
      </c>
      <c r="D122" s="3">
        <v>2097551000140</v>
      </c>
      <c r="F122" t="s">
        <v>307</v>
      </c>
      <c r="G122" s="4" t="s">
        <v>383</v>
      </c>
      <c r="H122" s="19">
        <v>98843165</v>
      </c>
      <c r="I122" s="19" t="str">
        <f t="shared" si="5"/>
        <v>22 98843165</v>
      </c>
      <c r="J122" s="19"/>
      <c r="K122" s="25" t="s">
        <v>964</v>
      </c>
      <c r="L122" t="str">
        <f t="shared" si="6"/>
        <v>Rua Marechal Floriano 256 Centro 28010280 Rio de Janeiro Campos dos Goytacazes BRASIL</v>
      </c>
      <c r="M122" s="4" t="s">
        <v>222</v>
      </c>
      <c r="N122" s="4" t="s">
        <v>965</v>
      </c>
      <c r="O122" s="4" t="s">
        <v>966</v>
      </c>
      <c r="P122" s="4"/>
      <c r="Q122" s="4" t="s">
        <v>381</v>
      </c>
      <c r="R122" s="20">
        <v>28010280</v>
      </c>
      <c r="S122" s="4" t="s">
        <v>242</v>
      </c>
      <c r="T122" s="4" t="s">
        <v>390</v>
      </c>
      <c r="U122" s="4"/>
      <c r="V122" t="s">
        <v>315</v>
      </c>
      <c r="Z122" s="13">
        <v>0</v>
      </c>
      <c r="AA122" s="13"/>
    </row>
    <row r="123" spans="1:36">
      <c r="A123" s="1">
        <v>122</v>
      </c>
      <c r="B123" s="5" t="s">
        <v>967</v>
      </c>
      <c r="C123" s="4" t="s">
        <v>967</v>
      </c>
      <c r="D123" s="3">
        <v>28383198000159</v>
      </c>
      <c r="F123" t="s">
        <v>307</v>
      </c>
      <c r="G123" s="4" t="s">
        <v>308</v>
      </c>
      <c r="H123" s="19">
        <v>32937000</v>
      </c>
      <c r="I123" s="19" t="str">
        <f t="shared" si="5"/>
        <v>21 32937000</v>
      </c>
      <c r="J123" s="19"/>
      <c r="K123" s="25" t="s">
        <v>968</v>
      </c>
      <c r="L123" t="str">
        <f t="shared" si="6"/>
        <v>Rua Aristide Lobo 46 Num 0048 Rio Comprido 20250450 Rio de Janeiro Rio de Janeiro BRASIL</v>
      </c>
      <c r="M123" s="4" t="s">
        <v>222</v>
      </c>
      <c r="N123" s="4" t="s">
        <v>969</v>
      </c>
      <c r="O123" s="4" t="s">
        <v>970</v>
      </c>
      <c r="P123" s="4" t="s">
        <v>971</v>
      </c>
      <c r="Q123" s="4" t="s">
        <v>972</v>
      </c>
      <c r="R123" s="20">
        <v>20250450</v>
      </c>
      <c r="S123" s="4" t="s">
        <v>242</v>
      </c>
      <c r="T123" s="4" t="s">
        <v>242</v>
      </c>
      <c r="U123" s="4"/>
      <c r="V123" t="s">
        <v>315</v>
      </c>
      <c r="Z123" s="13">
        <v>0</v>
      </c>
      <c r="AA123" s="13"/>
    </row>
    <row r="124" spans="1:36">
      <c r="A124" s="1">
        <v>123</v>
      </c>
      <c r="B124" s="5" t="s">
        <v>973</v>
      </c>
      <c r="C124" s="4" t="s">
        <v>973</v>
      </c>
      <c r="D124" s="3">
        <v>40435738000104</v>
      </c>
      <c r="F124" t="s">
        <v>307</v>
      </c>
      <c r="G124" s="4" t="s">
        <v>334</v>
      </c>
      <c r="H124" s="19">
        <v>30623370</v>
      </c>
      <c r="I124" s="19" t="str">
        <f t="shared" si="5"/>
        <v>11 30623370</v>
      </c>
      <c r="J124" s="19"/>
      <c r="K124" s="25" t="s">
        <v>825</v>
      </c>
      <c r="L124" t="str">
        <f t="shared" si="6"/>
        <v>Al Campinas 802 Sala 02 Conj 61 Jardim Paulista 1404200 São Paulo São Paulo SP BRASIL</v>
      </c>
      <c r="M124" s="4" t="s">
        <v>445</v>
      </c>
      <c r="N124" s="4" t="s">
        <v>826</v>
      </c>
      <c r="O124" s="4" t="s">
        <v>827</v>
      </c>
      <c r="P124" s="4" t="s">
        <v>974</v>
      </c>
      <c r="Q124" s="4" t="s">
        <v>829</v>
      </c>
      <c r="R124" s="20">
        <v>1404200</v>
      </c>
      <c r="S124" s="4" t="s">
        <v>341</v>
      </c>
      <c r="T124" s="4" t="s">
        <v>341</v>
      </c>
      <c r="U124" s="4" t="s">
        <v>740</v>
      </c>
      <c r="V124" t="s">
        <v>315</v>
      </c>
      <c r="Z124" s="13">
        <v>0</v>
      </c>
      <c r="AA124" s="13"/>
    </row>
    <row r="125" spans="1:36">
      <c r="A125" s="1">
        <v>124</v>
      </c>
      <c r="B125" s="5" t="s">
        <v>975</v>
      </c>
      <c r="C125" s="4" t="s">
        <v>975</v>
      </c>
      <c r="D125" s="21" t="s">
        <v>343</v>
      </c>
      <c r="F125" t="s">
        <v>307</v>
      </c>
      <c r="H125" s="19" t="s">
        <v>344</v>
      </c>
      <c r="I125" s="19" t="str">
        <f t="shared" si="5"/>
        <v/>
      </c>
      <c r="J125" s="19"/>
      <c r="K125" s="25" t="s">
        <v>344</v>
      </c>
      <c r="L125" t="s">
        <v>344</v>
      </c>
      <c r="Z125" s="13">
        <v>0</v>
      </c>
      <c r="AA125" s="13"/>
    </row>
    <row r="126" spans="1:36">
      <c r="A126" s="1">
        <v>125</v>
      </c>
      <c r="B126" s="5" t="s">
        <v>976</v>
      </c>
      <c r="C126" s="4" t="s">
        <v>976</v>
      </c>
      <c r="D126" s="3">
        <v>1554285000175</v>
      </c>
      <c r="F126" t="s">
        <v>307</v>
      </c>
      <c r="G126" s="4" t="s">
        <v>334</v>
      </c>
      <c r="H126" s="19">
        <v>34789444</v>
      </c>
      <c r="I126" s="19" t="str">
        <f t="shared" si="5"/>
        <v>11 34789444</v>
      </c>
      <c r="J126" s="19"/>
      <c r="K126" s="25" t="s">
        <v>977</v>
      </c>
      <c r="L126" t="str">
        <f t="shared" ref="L126:L153" si="7">TRIM(M126&amp;" "&amp;N126&amp;" "&amp;O126&amp;" "&amp;P126&amp;" "&amp;Q126&amp;" "&amp;R126&amp;" "&amp;S126&amp;" "&amp;T126&amp;" "&amp;U126&amp;" "&amp;V126)</f>
        <v>Av Brigadeiro Faria Lima 1485 6o andar Jardim Paulistano 1452002 São Paulo São Paulo BRASIL</v>
      </c>
      <c r="M126" s="4" t="s">
        <v>336</v>
      </c>
      <c r="N126" s="4" t="s">
        <v>736</v>
      </c>
      <c r="O126" s="4" t="s">
        <v>978</v>
      </c>
      <c r="P126" s="4" t="s">
        <v>979</v>
      </c>
      <c r="Q126" s="4" t="s">
        <v>980</v>
      </c>
      <c r="R126" s="20">
        <v>1452002</v>
      </c>
      <c r="S126" s="4" t="s">
        <v>341</v>
      </c>
      <c r="T126" s="4" t="s">
        <v>341</v>
      </c>
      <c r="V126" t="s">
        <v>315</v>
      </c>
      <c r="Z126" s="13">
        <v>0</v>
      </c>
      <c r="AA126" s="13"/>
    </row>
    <row r="127" spans="1:36">
      <c r="A127" s="1">
        <v>126</v>
      </c>
      <c r="B127" s="5" t="s">
        <v>145</v>
      </c>
      <c r="C127" s="4" t="s">
        <v>145</v>
      </c>
      <c r="D127" s="3">
        <v>10420940000193</v>
      </c>
      <c r="F127" t="s">
        <v>307</v>
      </c>
      <c r="G127" s="4" t="s">
        <v>308</v>
      </c>
      <c r="H127" s="19" t="s">
        <v>981</v>
      </c>
      <c r="I127" s="19" t="str">
        <f t="shared" si="5"/>
        <v>21 3043-9800</v>
      </c>
      <c r="J127" s="19"/>
      <c r="K127" s="25" t="s">
        <v>982</v>
      </c>
      <c r="L127" t="str">
        <f t="shared" si="7"/>
        <v>Av Das Americas 6205 Sala 301 Barra da Tijuca 22793-080 Rio de Janeiro Rio de Janeiro BRASIL</v>
      </c>
      <c r="M127" s="4" t="s">
        <v>336</v>
      </c>
      <c r="N127" s="4" t="s">
        <v>575</v>
      </c>
      <c r="O127" s="23">
        <v>6205</v>
      </c>
      <c r="P127" s="4" t="s">
        <v>983</v>
      </c>
      <c r="Q127" s="4" t="s">
        <v>578</v>
      </c>
      <c r="R127" s="20" t="s">
        <v>984</v>
      </c>
      <c r="S127" s="4" t="s">
        <v>242</v>
      </c>
      <c r="T127" s="4" t="s">
        <v>242</v>
      </c>
      <c r="V127" t="s">
        <v>315</v>
      </c>
      <c r="W127" t="s">
        <v>79</v>
      </c>
      <c r="X127" t="s">
        <v>131</v>
      </c>
      <c r="Y127" s="13">
        <v>10454.348</v>
      </c>
      <c r="Z127" s="13">
        <v>10567.6307388205</v>
      </c>
      <c r="AA127" s="300">
        <v>10567.6307388205</v>
      </c>
      <c r="AB127" t="s">
        <v>316</v>
      </c>
      <c r="AC127" s="1">
        <v>3</v>
      </c>
      <c r="AD127" t="s">
        <v>131</v>
      </c>
      <c r="AE127" s="17">
        <v>6353.25</v>
      </c>
      <c r="AH127" t="s">
        <v>5</v>
      </c>
      <c r="AI127" t="s">
        <v>5</v>
      </c>
    </row>
    <row r="128" spans="1:36">
      <c r="A128" s="1">
        <v>127</v>
      </c>
      <c r="B128" s="5" t="s">
        <v>146</v>
      </c>
      <c r="C128" s="4" t="s">
        <v>146</v>
      </c>
      <c r="D128" s="3">
        <v>68400225000179</v>
      </c>
      <c r="F128" t="s">
        <v>307</v>
      </c>
      <c r="G128" s="4" t="s">
        <v>334</v>
      </c>
      <c r="H128" s="19">
        <v>31956500</v>
      </c>
      <c r="I128" s="19" t="str">
        <f t="shared" si="5"/>
        <v>11 31956500</v>
      </c>
      <c r="J128" s="19"/>
      <c r="K128" s="25" t="s">
        <v>985</v>
      </c>
      <c r="L128" t="str">
        <f t="shared" si="7"/>
        <v>Av Tambore 267 Conj 171 B Tambore 6460000 São Paulo Barueri BRASIL</v>
      </c>
      <c r="M128" s="4" t="s">
        <v>336</v>
      </c>
      <c r="N128" s="4" t="s">
        <v>986</v>
      </c>
      <c r="O128" s="4" t="s">
        <v>987</v>
      </c>
      <c r="P128" s="4" t="s">
        <v>988</v>
      </c>
      <c r="Q128" s="4" t="s">
        <v>986</v>
      </c>
      <c r="R128" s="20">
        <v>6460000</v>
      </c>
      <c r="S128" s="4" t="s">
        <v>341</v>
      </c>
      <c r="T128" s="4" t="s">
        <v>449</v>
      </c>
      <c r="V128" t="s">
        <v>315</v>
      </c>
      <c r="W128" t="s">
        <v>59</v>
      </c>
      <c r="X128" t="s">
        <v>131</v>
      </c>
      <c r="Y128" s="13">
        <v>2296.86</v>
      </c>
      <c r="Z128" s="13">
        <v>2296.86</v>
      </c>
      <c r="AA128" s="300">
        <v>2296.86</v>
      </c>
      <c r="AE128" s="17"/>
      <c r="AF128" t="s">
        <v>989</v>
      </c>
      <c r="AH128" t="s">
        <v>5</v>
      </c>
      <c r="AJ128" t="s">
        <v>990</v>
      </c>
    </row>
    <row r="129" spans="1:36">
      <c r="A129" s="1">
        <v>128</v>
      </c>
      <c r="B129" s="5" t="s">
        <v>991</v>
      </c>
      <c r="C129" s="4" t="s">
        <v>991</v>
      </c>
      <c r="D129" s="3">
        <v>15398517000158</v>
      </c>
      <c r="F129" t="s">
        <v>307</v>
      </c>
      <c r="G129" s="4" t="s">
        <v>334</v>
      </c>
      <c r="H129" s="19">
        <v>36850315</v>
      </c>
      <c r="I129" s="19" t="str">
        <f t="shared" si="5"/>
        <v>11 36850315</v>
      </c>
      <c r="J129" s="19"/>
      <c r="K129" s="25" t="s">
        <v>992</v>
      </c>
      <c r="L129" t="str">
        <f t="shared" si="7"/>
        <v>Av Beira Mar 262 Centro 20021060 Rio de Janeiro Rio de Janeiro BRASIL</v>
      </c>
      <c r="M129" s="4" t="s">
        <v>336</v>
      </c>
      <c r="N129" s="4" t="s">
        <v>993</v>
      </c>
      <c r="O129" s="4" t="s">
        <v>994</v>
      </c>
      <c r="P129" s="4"/>
      <c r="Q129" s="4" t="s">
        <v>381</v>
      </c>
      <c r="R129" s="20">
        <v>20021060</v>
      </c>
      <c r="S129" s="4" t="s">
        <v>242</v>
      </c>
      <c r="T129" s="4" t="s">
        <v>242</v>
      </c>
      <c r="V129" t="s">
        <v>315</v>
      </c>
      <c r="W129" t="s">
        <v>79</v>
      </c>
      <c r="X129" t="s">
        <v>131</v>
      </c>
      <c r="Y129" s="13">
        <v>4943.52922816727</v>
      </c>
      <c r="Z129" s="13">
        <v>4997.0967059538998</v>
      </c>
      <c r="AA129" s="309">
        <v>4997.0967059538998</v>
      </c>
      <c r="AB129" t="s">
        <v>316</v>
      </c>
      <c r="AC129" s="1">
        <v>3</v>
      </c>
      <c r="AD129" s="4" t="s">
        <v>131</v>
      </c>
      <c r="AE129" s="17">
        <v>3004.25</v>
      </c>
      <c r="AH129" t="s">
        <v>4</v>
      </c>
      <c r="AI129" t="s">
        <v>4</v>
      </c>
    </row>
    <row r="130" spans="1:36">
      <c r="A130" s="1">
        <v>129</v>
      </c>
      <c r="B130" s="5" t="s">
        <v>995</v>
      </c>
      <c r="C130" s="4" t="s">
        <v>995</v>
      </c>
      <c r="D130" s="3">
        <v>52898194000198</v>
      </c>
      <c r="F130" t="s">
        <v>307</v>
      </c>
      <c r="G130" s="4" t="s">
        <v>334</v>
      </c>
      <c r="H130" s="19">
        <v>56965000</v>
      </c>
      <c r="I130" s="19" t="str">
        <f t="shared" si="5"/>
        <v>11 56965000</v>
      </c>
      <c r="J130" s="19"/>
      <c r="K130" s="25" t="s">
        <v>996</v>
      </c>
      <c r="L130" t="str">
        <f t="shared" si="7"/>
        <v>Av Engenheiro Alberto de Zagottis 760 Jardim Taquaral 4675085 São Paulo São Paulo BRASIL</v>
      </c>
      <c r="M130" s="4" t="s">
        <v>336</v>
      </c>
      <c r="N130" s="4" t="s">
        <v>997</v>
      </c>
      <c r="O130" s="23">
        <v>760</v>
      </c>
      <c r="P130" s="4"/>
      <c r="Q130" s="4" t="s">
        <v>998</v>
      </c>
      <c r="R130" s="20">
        <v>4675085</v>
      </c>
      <c r="S130" s="4" t="s">
        <v>341</v>
      </c>
      <c r="T130" s="4" t="s">
        <v>341</v>
      </c>
      <c r="V130" t="s">
        <v>315</v>
      </c>
      <c r="W130" t="s">
        <v>79</v>
      </c>
      <c r="X130" t="s">
        <v>131</v>
      </c>
      <c r="Y130" s="13">
        <v>2439.6359935693699</v>
      </c>
      <c r="Z130" s="13">
        <v>2466.07159066231</v>
      </c>
      <c r="AA130" s="309">
        <v>2466.07159066231</v>
      </c>
      <c r="AB130" t="s">
        <v>316</v>
      </c>
      <c r="AC130" s="1">
        <v>3</v>
      </c>
      <c r="AD130" s="4" t="s">
        <v>131</v>
      </c>
      <c r="AE130" s="17">
        <v>1482.6</v>
      </c>
      <c r="AH130" t="s">
        <v>4</v>
      </c>
      <c r="AI130" t="s">
        <v>4</v>
      </c>
    </row>
    <row r="131" spans="1:36">
      <c r="A131" s="1">
        <v>130</v>
      </c>
      <c r="B131" s="5" t="s">
        <v>999</v>
      </c>
      <c r="C131" s="4" t="s">
        <v>999</v>
      </c>
      <c r="D131" s="3">
        <v>17879211000149</v>
      </c>
      <c r="F131" t="s">
        <v>316</v>
      </c>
      <c r="G131" s="4" t="s">
        <v>383</v>
      </c>
      <c r="H131" s="19">
        <v>27222741</v>
      </c>
      <c r="I131" s="19" t="str">
        <f t="shared" si="5"/>
        <v>22 27222741</v>
      </c>
      <c r="J131" s="19"/>
      <c r="K131" s="25" t="s">
        <v>1000</v>
      </c>
      <c r="L131" t="str">
        <f t="shared" si="7"/>
        <v>Rua Projetada Degredo 28200000 Rio de Janeiro São João da Barra BRASIL</v>
      </c>
      <c r="M131" s="4" t="s">
        <v>222</v>
      </c>
      <c r="N131" s="4" t="s">
        <v>1001</v>
      </c>
      <c r="O131" s="4"/>
      <c r="P131" s="4"/>
      <c r="Q131" s="4" t="s">
        <v>1002</v>
      </c>
      <c r="R131" s="20">
        <v>28200000</v>
      </c>
      <c r="S131" s="4" t="s">
        <v>242</v>
      </c>
      <c r="T131" s="4" t="s">
        <v>324</v>
      </c>
      <c r="V131" t="s">
        <v>315</v>
      </c>
      <c r="Z131" s="13">
        <v>0</v>
      </c>
      <c r="AA131" s="13"/>
    </row>
    <row r="132" spans="1:36">
      <c r="A132" s="1">
        <v>131</v>
      </c>
      <c r="B132" s="5" t="s">
        <v>1003</v>
      </c>
      <c r="C132" s="4" t="s">
        <v>1003</v>
      </c>
      <c r="D132" s="3">
        <v>87175824000180</v>
      </c>
      <c r="F132" t="s">
        <v>307</v>
      </c>
      <c r="G132" s="4" t="s">
        <v>1004</v>
      </c>
      <c r="H132" s="19">
        <v>30416633</v>
      </c>
      <c r="I132" s="19" t="str">
        <f t="shared" si="5"/>
        <v>51 30416633</v>
      </c>
      <c r="J132" s="19"/>
      <c r="K132" s="25" t="s">
        <v>1005</v>
      </c>
      <c r="L132" t="str">
        <f t="shared" si="7"/>
        <v>Rua Manoel Feu Subtil 60 Sala 201 Enseada do Sua 29050400 Espirito Santo Vitoria BRASIL</v>
      </c>
      <c r="M132" s="4" t="s">
        <v>222</v>
      </c>
      <c r="N132" s="4" t="s">
        <v>1006</v>
      </c>
      <c r="O132" s="4" t="s">
        <v>1007</v>
      </c>
      <c r="P132" s="4" t="s">
        <v>1008</v>
      </c>
      <c r="Q132" s="4" t="s">
        <v>918</v>
      </c>
      <c r="R132" s="20">
        <v>29050400</v>
      </c>
      <c r="S132" s="4" t="s">
        <v>919</v>
      </c>
      <c r="T132" s="4" t="s">
        <v>920</v>
      </c>
      <c r="V132" t="s">
        <v>315</v>
      </c>
      <c r="W132" t="s">
        <v>79</v>
      </c>
      <c r="X132" t="s">
        <v>131</v>
      </c>
      <c r="Y132" s="13">
        <v>15266313.4524625</v>
      </c>
      <c r="Z132" s="13">
        <v>15431737.3569251</v>
      </c>
      <c r="AA132" s="309">
        <v>15431737.3569251</v>
      </c>
      <c r="AB132" t="s">
        <v>316</v>
      </c>
      <c r="AC132" s="1">
        <v>3</v>
      </c>
      <c r="AD132" t="s">
        <v>131</v>
      </c>
      <c r="AE132" s="17">
        <v>9277546.4800000004</v>
      </c>
      <c r="AF132" s="14"/>
      <c r="AH132" t="s">
        <v>4</v>
      </c>
      <c r="AI132" t="s">
        <v>4</v>
      </c>
    </row>
    <row r="133" spans="1:36">
      <c r="A133" s="1">
        <v>132</v>
      </c>
      <c r="B133" s="5" t="s">
        <v>1003</v>
      </c>
      <c r="C133" s="4" t="s">
        <v>1003</v>
      </c>
      <c r="D133" s="3">
        <v>87175824000180</v>
      </c>
      <c r="F133" t="s">
        <v>307</v>
      </c>
      <c r="G133" s="4" t="s">
        <v>1004</v>
      </c>
      <c r="H133" s="19">
        <v>30416633</v>
      </c>
      <c r="I133" s="19" t="str">
        <f t="shared" ref="I133:I196" si="8">TRIM(G133&amp;" "&amp;H133)</f>
        <v>51 30416633</v>
      </c>
      <c r="J133" s="19"/>
      <c r="K133" s="25" t="s">
        <v>1005</v>
      </c>
      <c r="L133" t="str">
        <f t="shared" si="7"/>
        <v>Rua Manoel Feu Subtil 60 Sala 201 Enseada do Sua 29050400 Espirito Santo Vitoria BRASIL</v>
      </c>
      <c r="M133" s="4" t="s">
        <v>222</v>
      </c>
      <c r="N133" s="4" t="s">
        <v>1006</v>
      </c>
      <c r="O133" s="4" t="s">
        <v>1007</v>
      </c>
      <c r="P133" s="4" t="s">
        <v>1008</v>
      </c>
      <c r="Q133" s="4" t="s">
        <v>918</v>
      </c>
      <c r="R133" s="20">
        <v>29050400</v>
      </c>
      <c r="S133" s="4" t="s">
        <v>919</v>
      </c>
      <c r="T133" s="4" t="s">
        <v>920</v>
      </c>
      <c r="V133" t="s">
        <v>315</v>
      </c>
      <c r="W133" t="s">
        <v>79</v>
      </c>
      <c r="X133" t="s">
        <v>131</v>
      </c>
      <c r="Y133" s="13"/>
      <c r="Z133" s="13">
        <v>0</v>
      </c>
      <c r="AA133" s="13"/>
      <c r="AB133" t="s">
        <v>316</v>
      </c>
      <c r="AC133" s="1">
        <v>3</v>
      </c>
      <c r="AD133" t="s">
        <v>131</v>
      </c>
      <c r="AE133" s="17">
        <v>9357546.4800000004</v>
      </c>
      <c r="AF133" s="14" t="s">
        <v>1009</v>
      </c>
      <c r="AI133" t="s">
        <v>5</v>
      </c>
    </row>
    <row r="134" spans="1:36">
      <c r="A134" s="1">
        <v>133</v>
      </c>
      <c r="B134" s="5" t="s">
        <v>147</v>
      </c>
      <c r="C134" s="4" t="s">
        <v>147</v>
      </c>
      <c r="D134" s="3">
        <v>29507878000108</v>
      </c>
      <c r="F134" t="s">
        <v>307</v>
      </c>
      <c r="G134" s="4" t="s">
        <v>308</v>
      </c>
      <c r="H134" s="19">
        <v>32338494</v>
      </c>
      <c r="I134" s="19" t="str">
        <f t="shared" si="8"/>
        <v>21 32338494</v>
      </c>
      <c r="J134" s="19"/>
      <c r="K134" s="25" t="s">
        <v>1010</v>
      </c>
      <c r="L134" t="str">
        <f t="shared" si="7"/>
        <v>Rua Sete de Setembro S/N Centro 20050-006 Rio de Janeiro Rio de Janeiro BRASIL</v>
      </c>
      <c r="M134" s="4" t="s">
        <v>222</v>
      </c>
      <c r="N134" s="4" t="s">
        <v>1011</v>
      </c>
      <c r="O134" s="21" t="s">
        <v>290</v>
      </c>
      <c r="P134" s="4"/>
      <c r="Q134" s="4" t="s">
        <v>381</v>
      </c>
      <c r="R134" s="20" t="s">
        <v>1012</v>
      </c>
      <c r="S134" s="4" t="s">
        <v>242</v>
      </c>
      <c r="T134" s="4" t="s">
        <v>242</v>
      </c>
      <c r="V134" t="s">
        <v>315</v>
      </c>
      <c r="W134" t="s">
        <v>59</v>
      </c>
      <c r="X134" t="s">
        <v>131</v>
      </c>
      <c r="Y134" s="13">
        <v>1965.46</v>
      </c>
      <c r="Z134" s="13">
        <v>0</v>
      </c>
      <c r="AA134" s="300">
        <v>0</v>
      </c>
      <c r="AE134" s="17"/>
      <c r="AF134" t="s">
        <v>1013</v>
      </c>
      <c r="AH134" t="s">
        <v>5</v>
      </c>
      <c r="AJ134" t="s">
        <v>1014</v>
      </c>
    </row>
    <row r="135" spans="1:36">
      <c r="A135" s="1">
        <v>134</v>
      </c>
      <c r="B135" s="5" t="s">
        <v>147</v>
      </c>
      <c r="C135" s="4" t="s">
        <v>147</v>
      </c>
      <c r="D135" s="3">
        <v>29507878000108</v>
      </c>
      <c r="F135" t="s">
        <v>307</v>
      </c>
      <c r="G135" s="4"/>
      <c r="H135" s="19" t="s">
        <v>247</v>
      </c>
      <c r="I135" s="19" t="str">
        <f t="shared" si="8"/>
        <v>não encontrado</v>
      </c>
      <c r="J135" s="19"/>
      <c r="K135" s="25" t="s">
        <v>344</v>
      </c>
      <c r="L135" t="str">
        <f t="shared" si="7"/>
        <v>Rua Sete de Setembro 111 28o andar Centro 20050006 Rio de Janeiro Rio de Janeiro BRASIL</v>
      </c>
      <c r="M135" s="4" t="s">
        <v>222</v>
      </c>
      <c r="N135" s="4" t="s">
        <v>1011</v>
      </c>
      <c r="O135" s="4" t="s">
        <v>1015</v>
      </c>
      <c r="P135" s="4" t="s">
        <v>1016</v>
      </c>
      <c r="Q135" s="4" t="s">
        <v>381</v>
      </c>
      <c r="R135" s="20">
        <v>20050006</v>
      </c>
      <c r="S135" s="4" t="s">
        <v>242</v>
      </c>
      <c r="T135" s="4" t="s">
        <v>242</v>
      </c>
      <c r="V135" t="s">
        <v>315</v>
      </c>
      <c r="Z135" s="13">
        <v>0</v>
      </c>
      <c r="AA135" s="13"/>
    </row>
    <row r="136" spans="1:36">
      <c r="A136" s="1">
        <v>135</v>
      </c>
      <c r="B136" s="5" t="s">
        <v>1017</v>
      </c>
      <c r="C136" s="4" t="s">
        <v>1017</v>
      </c>
      <c r="D136" s="3">
        <v>4740876000125</v>
      </c>
      <c r="F136" t="s">
        <v>307</v>
      </c>
      <c r="G136" s="4" t="s">
        <v>334</v>
      </c>
      <c r="H136" s="19">
        <v>21881800</v>
      </c>
      <c r="I136" s="19" t="str">
        <f t="shared" si="8"/>
        <v>11 21881800</v>
      </c>
      <c r="J136" s="19"/>
      <c r="K136" s="25" t="s">
        <v>1018</v>
      </c>
      <c r="L136" t="str">
        <f t="shared" si="7"/>
        <v>Al Xingu 512 3 e 4o andar Alphaville Industrial 6455030 São Paulo Barueri BRASIL</v>
      </c>
      <c r="M136" s="4" t="s">
        <v>445</v>
      </c>
      <c r="N136" s="4" t="s">
        <v>1019</v>
      </c>
      <c r="O136" s="4" t="s">
        <v>1020</v>
      </c>
      <c r="P136" s="4" t="s">
        <v>1021</v>
      </c>
      <c r="Q136" s="4" t="s">
        <v>448</v>
      </c>
      <c r="R136" s="20">
        <v>6455030</v>
      </c>
      <c r="S136" s="4" t="s">
        <v>341</v>
      </c>
      <c r="T136" s="4" t="s">
        <v>449</v>
      </c>
      <c r="V136" t="s">
        <v>315</v>
      </c>
      <c r="Z136" s="13">
        <v>0</v>
      </c>
      <c r="AA136" s="13"/>
    </row>
    <row r="137" spans="1:36">
      <c r="A137" s="1">
        <v>136</v>
      </c>
      <c r="B137" s="5" t="s">
        <v>1022</v>
      </c>
      <c r="C137" s="4" t="s">
        <v>1022</v>
      </c>
      <c r="D137" s="3">
        <v>8238043000111</v>
      </c>
      <c r="F137" t="s">
        <v>307</v>
      </c>
      <c r="G137" s="4" t="s">
        <v>383</v>
      </c>
      <c r="H137" s="19">
        <v>27419309</v>
      </c>
      <c r="I137" s="19" t="str">
        <f t="shared" si="8"/>
        <v>22 27419309</v>
      </c>
      <c r="J137" s="19"/>
      <c r="K137" s="25" t="s">
        <v>247</v>
      </c>
      <c r="L137" t="str">
        <f t="shared" si="7"/>
        <v>Rua Santa Cruz Praia do Açu 5o Distrito 28200000 Rio de Janeiro São João da Barra BRASIL</v>
      </c>
      <c r="M137" s="4" t="s">
        <v>222</v>
      </c>
      <c r="N137" s="4" t="s">
        <v>1023</v>
      </c>
      <c r="O137" s="4"/>
      <c r="P137" s="4"/>
      <c r="Q137" s="4" t="s">
        <v>1024</v>
      </c>
      <c r="R137" s="20">
        <v>28200000</v>
      </c>
      <c r="S137" s="4" t="s">
        <v>242</v>
      </c>
      <c r="T137" s="4" t="s">
        <v>324</v>
      </c>
      <c r="V137" t="s">
        <v>315</v>
      </c>
      <c r="W137" t="s">
        <v>79</v>
      </c>
      <c r="X137" t="s">
        <v>131</v>
      </c>
      <c r="Y137" s="13">
        <v>2172.0757530767401</v>
      </c>
      <c r="Z137" s="13">
        <v>2195.6121001445099</v>
      </c>
      <c r="AA137" s="309">
        <v>2195.6121001445099</v>
      </c>
      <c r="AB137" t="s">
        <v>316</v>
      </c>
      <c r="AC137" s="1">
        <v>3</v>
      </c>
      <c r="AD137" t="s">
        <v>131</v>
      </c>
      <c r="AE137" s="17">
        <v>1320</v>
      </c>
      <c r="AH137" t="s">
        <v>4</v>
      </c>
      <c r="AI137" t="s">
        <v>4</v>
      </c>
    </row>
    <row r="138" spans="1:36">
      <c r="A138" s="1">
        <v>137</v>
      </c>
      <c r="B138" s="5" t="s">
        <v>1025</v>
      </c>
      <c r="C138" s="4" t="s">
        <v>1025</v>
      </c>
      <c r="D138" s="3">
        <v>28128791000159</v>
      </c>
      <c r="F138" t="s">
        <v>307</v>
      </c>
      <c r="G138" s="4" t="s">
        <v>308</v>
      </c>
      <c r="H138" s="19">
        <v>35277340</v>
      </c>
      <c r="I138" s="19" t="str">
        <f t="shared" si="8"/>
        <v>21 35277340</v>
      </c>
      <c r="J138" s="19"/>
      <c r="K138" s="25" t="s">
        <v>1026</v>
      </c>
      <c r="L138" t="str">
        <f t="shared" si="7"/>
        <v>Rua Lauro Muller 116 Botafogo 22290160 Rio de Janeiro Rio de Janeiro BRASIL</v>
      </c>
      <c r="M138" s="4" t="s">
        <v>222</v>
      </c>
      <c r="N138" s="4" t="s">
        <v>238</v>
      </c>
      <c r="O138" s="4" t="s">
        <v>403</v>
      </c>
      <c r="P138" s="4"/>
      <c r="Q138" s="4" t="s">
        <v>240</v>
      </c>
      <c r="R138" s="20">
        <v>22290160</v>
      </c>
      <c r="S138" s="4" t="s">
        <v>242</v>
      </c>
      <c r="T138" s="4" t="s">
        <v>242</v>
      </c>
      <c r="U138" s="4"/>
      <c r="V138" t="s">
        <v>315</v>
      </c>
      <c r="Z138" s="13">
        <v>0</v>
      </c>
      <c r="AA138" s="13"/>
    </row>
    <row r="139" spans="1:36">
      <c r="A139" s="1">
        <v>138</v>
      </c>
      <c r="B139" s="5" t="s">
        <v>1027</v>
      </c>
      <c r="C139" s="4" t="s">
        <v>1027</v>
      </c>
      <c r="D139" s="3">
        <v>36935862000153</v>
      </c>
      <c r="F139" t="s">
        <v>316</v>
      </c>
      <c r="G139" s="4" t="s">
        <v>308</v>
      </c>
      <c r="H139" s="19">
        <v>974007733</v>
      </c>
      <c r="I139" s="19" t="str">
        <f t="shared" si="8"/>
        <v>21 974007733</v>
      </c>
      <c r="J139" s="19"/>
      <c r="K139" s="25" t="s">
        <v>1028</v>
      </c>
      <c r="L139" t="str">
        <f t="shared" si="7"/>
        <v>Rua Flaminio Caldas 73 Parque Leopoldina 28051195 Rio de Janeiro Campos dos Goytacazes BRASIL</v>
      </c>
      <c r="M139" s="4" t="s">
        <v>222</v>
      </c>
      <c r="N139" s="4" t="s">
        <v>1029</v>
      </c>
      <c r="O139" s="4" t="s">
        <v>1030</v>
      </c>
      <c r="P139" s="4"/>
      <c r="Q139" s="4" t="s">
        <v>433</v>
      </c>
      <c r="R139" s="20">
        <v>28051195</v>
      </c>
      <c r="S139" s="4" t="s">
        <v>242</v>
      </c>
      <c r="T139" s="4" t="s">
        <v>390</v>
      </c>
      <c r="V139" t="s">
        <v>315</v>
      </c>
      <c r="Z139" s="13">
        <v>0</v>
      </c>
      <c r="AA139" s="13"/>
    </row>
    <row r="140" spans="1:36">
      <c r="A140" s="1">
        <v>139</v>
      </c>
      <c r="B140" s="5" t="s">
        <v>1031</v>
      </c>
      <c r="C140" s="4" t="s">
        <v>1031</v>
      </c>
      <c r="D140" s="3">
        <v>2104432000330</v>
      </c>
      <c r="F140" t="s">
        <v>307</v>
      </c>
      <c r="G140" s="4" t="s">
        <v>573</v>
      </c>
      <c r="H140" s="19">
        <v>30788206</v>
      </c>
      <c r="I140" s="19" t="str">
        <f t="shared" si="8"/>
        <v>31 30788206</v>
      </c>
      <c r="J140" s="19"/>
      <c r="K140" s="25" t="s">
        <v>1032</v>
      </c>
      <c r="L140" t="str">
        <f t="shared" si="7"/>
        <v>Rua Jardim Botanico 742 Apt 2020 Bloco 2 Jardim Botanico 22460000 Rio de Janeiro Rio de Janeiro BRASIL</v>
      </c>
      <c r="M140" s="4" t="s">
        <v>222</v>
      </c>
      <c r="N140" s="4" t="s">
        <v>1033</v>
      </c>
      <c r="O140" s="4" t="s">
        <v>1034</v>
      </c>
      <c r="P140" s="4" t="s">
        <v>1035</v>
      </c>
      <c r="Q140" s="4" t="s">
        <v>1033</v>
      </c>
      <c r="R140" s="20">
        <v>22460000</v>
      </c>
      <c r="S140" s="4" t="s">
        <v>242</v>
      </c>
      <c r="T140" s="4" t="s">
        <v>242</v>
      </c>
      <c r="V140" t="s">
        <v>315</v>
      </c>
      <c r="W140" t="s">
        <v>79</v>
      </c>
      <c r="X140" t="s">
        <v>131</v>
      </c>
      <c r="Y140" s="13">
        <v>362133.04407613102</v>
      </c>
      <c r="Z140" s="13">
        <v>366057.07342824398</v>
      </c>
      <c r="AA140" s="309">
        <v>366057.07342824398</v>
      </c>
      <c r="AB140" t="s">
        <v>316</v>
      </c>
      <c r="AC140" s="1">
        <v>3</v>
      </c>
      <c r="AD140" t="s">
        <v>131</v>
      </c>
      <c r="AE140" s="17">
        <v>220073.18</v>
      </c>
      <c r="AH140" t="s">
        <v>4</v>
      </c>
      <c r="AI140" t="s">
        <v>4</v>
      </c>
    </row>
    <row r="141" spans="1:36">
      <c r="A141" s="1">
        <v>140</v>
      </c>
      <c r="B141" s="5" t="s">
        <v>148</v>
      </c>
      <c r="C141" s="4" t="s">
        <v>148</v>
      </c>
      <c r="D141" s="3">
        <v>5991199000180</v>
      </c>
      <c r="F141" t="s">
        <v>307</v>
      </c>
      <c r="G141" s="4" t="s">
        <v>334</v>
      </c>
      <c r="H141" s="19">
        <v>46886217</v>
      </c>
      <c r="I141" s="19" t="str">
        <f t="shared" si="8"/>
        <v>11 46886217</v>
      </c>
      <c r="J141" s="19"/>
      <c r="K141" s="25" t="s">
        <v>1036</v>
      </c>
      <c r="L141" t="str">
        <f t="shared" si="7"/>
        <v>Al Tocantins 125 Sala 3201 Alphaville Empresarial 6455020 São Paulo Sao Paulo BRASIL</v>
      </c>
      <c r="M141" s="4" t="s">
        <v>445</v>
      </c>
      <c r="N141" s="4" t="s">
        <v>1037</v>
      </c>
      <c r="O141" s="4" t="s">
        <v>1038</v>
      </c>
      <c r="P141" s="4" t="s">
        <v>1039</v>
      </c>
      <c r="Q141" s="4" t="s">
        <v>1040</v>
      </c>
      <c r="R141" s="20">
        <v>6455020</v>
      </c>
      <c r="S141" s="4" t="s">
        <v>341</v>
      </c>
      <c r="T141" s="4" t="s">
        <v>442</v>
      </c>
      <c r="V141" t="s">
        <v>315</v>
      </c>
      <c r="W141" t="s">
        <v>79</v>
      </c>
      <c r="X141" t="s">
        <v>131</v>
      </c>
      <c r="Y141" s="13">
        <v>252.75</v>
      </c>
      <c r="Z141" s="13">
        <v>255.48940801681599</v>
      </c>
      <c r="AA141" s="300">
        <v>255.48940801681599</v>
      </c>
      <c r="AB141" t="s">
        <v>316</v>
      </c>
      <c r="AC141" s="1">
        <v>3</v>
      </c>
      <c r="AD141" t="s">
        <v>131</v>
      </c>
      <c r="AE141" s="17">
        <v>153.6</v>
      </c>
      <c r="AH141" t="s">
        <v>5</v>
      </c>
      <c r="AI141" t="s">
        <v>5</v>
      </c>
    </row>
    <row r="142" spans="1:36">
      <c r="A142" s="1">
        <v>141</v>
      </c>
      <c r="B142" s="5" t="s">
        <v>1041</v>
      </c>
      <c r="C142" s="4" t="s">
        <v>1041</v>
      </c>
      <c r="D142" s="3">
        <v>33287806000161</v>
      </c>
      <c r="F142" t="s">
        <v>307</v>
      </c>
      <c r="G142" s="4" t="s">
        <v>308</v>
      </c>
      <c r="H142" s="19">
        <v>22169595</v>
      </c>
      <c r="I142" s="19" t="str">
        <f t="shared" si="8"/>
        <v>21 22169595</v>
      </c>
      <c r="J142" s="19"/>
      <c r="K142" s="25" t="s">
        <v>1042</v>
      </c>
      <c r="L142" t="str">
        <f t="shared" si="7"/>
        <v>Rua Primeiro de Março 33 Centro 20010000 Rio de Janeiro Rio de Janeiro BRASIL</v>
      </c>
      <c r="M142" s="4" t="s">
        <v>222</v>
      </c>
      <c r="N142" s="4" t="s">
        <v>1043</v>
      </c>
      <c r="O142" s="4" t="s">
        <v>1044</v>
      </c>
      <c r="P142" s="4"/>
      <c r="Q142" s="4" t="s">
        <v>381</v>
      </c>
      <c r="R142" s="20">
        <v>20010000</v>
      </c>
      <c r="S142" s="4" t="s">
        <v>242</v>
      </c>
      <c r="T142" s="4" t="s">
        <v>242</v>
      </c>
      <c r="U142" s="4"/>
      <c r="V142" t="s">
        <v>315</v>
      </c>
      <c r="Z142" s="13">
        <v>0</v>
      </c>
      <c r="AA142" s="13"/>
    </row>
    <row r="143" spans="1:36">
      <c r="A143" s="1">
        <v>142</v>
      </c>
      <c r="B143" s="5" t="s">
        <v>1045</v>
      </c>
      <c r="C143" s="4" t="s">
        <v>1045</v>
      </c>
      <c r="D143" s="3">
        <v>34260596000180</v>
      </c>
      <c r="F143" t="s">
        <v>307</v>
      </c>
      <c r="G143" s="4" t="s">
        <v>308</v>
      </c>
      <c r="H143" s="19">
        <v>21792000</v>
      </c>
      <c r="I143" s="19" t="str">
        <f t="shared" si="8"/>
        <v>21 21792000</v>
      </c>
      <c r="J143" s="19"/>
      <c r="K143" s="25" t="s">
        <v>1046</v>
      </c>
      <c r="L143" t="str">
        <f t="shared" si="7"/>
        <v>Rua Buenos Aires 40 9 Centro 20061000 Rio de Janeiro Rio de Janeiro BRASIL</v>
      </c>
      <c r="M143" s="4" t="s">
        <v>222</v>
      </c>
      <c r="N143" s="4" t="s">
        <v>1047</v>
      </c>
      <c r="O143" s="4" t="s">
        <v>1048</v>
      </c>
      <c r="P143" s="4" t="s">
        <v>1049</v>
      </c>
      <c r="Q143" s="4" t="s">
        <v>381</v>
      </c>
      <c r="R143" s="20">
        <v>20061000</v>
      </c>
      <c r="S143" s="4" t="s">
        <v>242</v>
      </c>
      <c r="T143" s="4" t="s">
        <v>242</v>
      </c>
      <c r="V143" t="s">
        <v>315</v>
      </c>
      <c r="Z143" s="13">
        <v>0</v>
      </c>
      <c r="AA143" s="13"/>
    </row>
    <row r="144" spans="1:36">
      <c r="A144" s="1">
        <v>143</v>
      </c>
      <c r="B144" s="5" t="s">
        <v>1050</v>
      </c>
      <c r="C144" s="4" t="s">
        <v>1050</v>
      </c>
      <c r="D144" s="3">
        <v>42277434000183</v>
      </c>
      <c r="F144" t="s">
        <v>307</v>
      </c>
      <c r="G144" s="4"/>
      <c r="H144" s="19" t="s">
        <v>247</v>
      </c>
      <c r="I144" s="19" t="str">
        <f t="shared" si="8"/>
        <v>não encontrado</v>
      </c>
      <c r="J144" s="19"/>
      <c r="K144" s="25" t="s">
        <v>344</v>
      </c>
      <c r="L144" t="str">
        <f t="shared" si="7"/>
        <v>Rua Alcindo Guanabara 24 13o Andar Cinelandia 20031130 Rio de Janeiro Rio de Janeiro BRASIL</v>
      </c>
      <c r="M144" s="4" t="s">
        <v>222</v>
      </c>
      <c r="N144" s="4" t="s">
        <v>1051</v>
      </c>
      <c r="O144" s="4" t="s">
        <v>1052</v>
      </c>
      <c r="P144" s="4" t="s">
        <v>1053</v>
      </c>
      <c r="Q144" s="4" t="s">
        <v>1054</v>
      </c>
      <c r="R144" s="20">
        <v>20031130</v>
      </c>
      <c r="S144" s="4" t="s">
        <v>242</v>
      </c>
      <c r="T144" s="4" t="s">
        <v>242</v>
      </c>
      <c r="U144" s="4"/>
      <c r="V144" t="s">
        <v>315</v>
      </c>
      <c r="Z144" s="13">
        <v>0</v>
      </c>
      <c r="AA144" s="13"/>
    </row>
    <row r="145" spans="1:35">
      <c r="A145" s="1">
        <v>144</v>
      </c>
      <c r="B145" s="5" t="s">
        <v>149</v>
      </c>
      <c r="C145" s="4" t="s">
        <v>149</v>
      </c>
      <c r="D145" s="3">
        <v>2020661000104</v>
      </c>
      <c r="F145" t="s">
        <v>307</v>
      </c>
      <c r="G145" s="4" t="s">
        <v>308</v>
      </c>
      <c r="H145" s="19">
        <v>35267824</v>
      </c>
      <c r="I145" s="19" t="str">
        <f t="shared" si="8"/>
        <v>21 35267824</v>
      </c>
      <c r="J145" s="19"/>
      <c r="K145" s="25" t="s">
        <v>1055</v>
      </c>
      <c r="L145" t="str">
        <f t="shared" si="7"/>
        <v>Rua Tereza Guimaraes 144 Botafogo 22280050 Rio de Janeiro Rio de Janeiro BRASIL</v>
      </c>
      <c r="M145" s="4" t="s">
        <v>222</v>
      </c>
      <c r="N145" s="4" t="s">
        <v>1056</v>
      </c>
      <c r="O145" s="21" t="s">
        <v>1057</v>
      </c>
      <c r="P145" s="4"/>
      <c r="Q145" s="4" t="s">
        <v>240</v>
      </c>
      <c r="R145" s="20">
        <v>22280050</v>
      </c>
      <c r="S145" s="4" t="s">
        <v>242</v>
      </c>
      <c r="T145" s="4" t="s">
        <v>242</v>
      </c>
      <c r="V145" t="s">
        <v>315</v>
      </c>
      <c r="W145" t="s">
        <v>79</v>
      </c>
      <c r="X145" t="s">
        <v>131</v>
      </c>
      <c r="Y145" s="13">
        <v>38297.495999999999</v>
      </c>
      <c r="Z145" s="13">
        <v>38712.483646722998</v>
      </c>
      <c r="AA145" s="300">
        <v>38712.483646722998</v>
      </c>
      <c r="AB145" t="s">
        <v>316</v>
      </c>
      <c r="AC145" s="1">
        <v>3</v>
      </c>
      <c r="AD145" t="s">
        <v>131</v>
      </c>
      <c r="AE145" s="17">
        <v>23273.91</v>
      </c>
      <c r="AH145" t="s">
        <v>5</v>
      </c>
      <c r="AI145" t="s">
        <v>5</v>
      </c>
    </row>
    <row r="146" spans="1:35">
      <c r="A146" s="1">
        <v>145</v>
      </c>
      <c r="B146" s="5" t="s">
        <v>1058</v>
      </c>
      <c r="C146" s="4" t="s">
        <v>1058</v>
      </c>
      <c r="D146" s="3" t="s">
        <v>1059</v>
      </c>
      <c r="F146" t="s">
        <v>316</v>
      </c>
      <c r="G146" s="4" t="s">
        <v>383</v>
      </c>
      <c r="H146" s="19">
        <v>98158067</v>
      </c>
      <c r="I146" s="19" t="str">
        <f t="shared" si="8"/>
        <v>22 98158067</v>
      </c>
      <c r="J146" s="19"/>
      <c r="K146" s="25" t="s">
        <v>344</v>
      </c>
      <c r="L146" t="str">
        <f t="shared" si="7"/>
        <v>Av Senador Tarcisio Miranda 575 Loja b Parque Tarcisio Miranda 28020801 Rio de Janeiro Campos dos Goytacazes BRASIL</v>
      </c>
      <c r="M146" s="4" t="s">
        <v>336</v>
      </c>
      <c r="N146" s="4" t="s">
        <v>1060</v>
      </c>
      <c r="O146" s="4" t="s">
        <v>1061</v>
      </c>
      <c r="P146" s="4" t="s">
        <v>1062</v>
      </c>
      <c r="Q146" s="4" t="s">
        <v>1063</v>
      </c>
      <c r="R146" s="20">
        <v>28020801</v>
      </c>
      <c r="S146" s="4" t="s">
        <v>242</v>
      </c>
      <c r="T146" s="4" t="s">
        <v>390</v>
      </c>
      <c r="V146" t="s">
        <v>315</v>
      </c>
      <c r="Z146" s="13">
        <v>0</v>
      </c>
      <c r="AA146" s="13"/>
    </row>
    <row r="147" spans="1:35">
      <c r="A147" s="1">
        <v>146</v>
      </c>
      <c r="B147" s="5" t="s">
        <v>1064</v>
      </c>
      <c r="C147" s="4" t="s">
        <v>1064</v>
      </c>
      <c r="D147" s="3">
        <v>83495275000170</v>
      </c>
      <c r="F147" t="s">
        <v>307</v>
      </c>
      <c r="G147" s="4" t="s">
        <v>376</v>
      </c>
      <c r="H147" s="19">
        <v>31447777</v>
      </c>
      <c r="I147" s="19" t="str">
        <f t="shared" si="8"/>
        <v>47 31447777</v>
      </c>
      <c r="J147" s="19"/>
      <c r="K147" s="25" t="s">
        <v>1065</v>
      </c>
      <c r="L147" t="str">
        <f t="shared" si="7"/>
        <v>Rua Floriano Peixoto 126 1o andar Centro 89010500 Santa Catarina Blumenau BRASIL</v>
      </c>
      <c r="M147" s="4" t="s">
        <v>222</v>
      </c>
      <c r="N147" s="4" t="s">
        <v>1066</v>
      </c>
      <c r="O147" s="4" t="s">
        <v>1067</v>
      </c>
      <c r="P147" s="4" t="s">
        <v>1068</v>
      </c>
      <c r="Q147" s="4" t="s">
        <v>381</v>
      </c>
      <c r="R147" s="20">
        <v>89010500</v>
      </c>
      <c r="S147" s="4" t="s">
        <v>670</v>
      </c>
      <c r="T147" s="4" t="s">
        <v>1069</v>
      </c>
      <c r="V147" t="s">
        <v>315</v>
      </c>
      <c r="Z147" s="13">
        <v>0</v>
      </c>
      <c r="AA147" s="13"/>
    </row>
    <row r="148" spans="1:35">
      <c r="A148" s="1">
        <v>147</v>
      </c>
      <c r="B148" t="s">
        <v>1070</v>
      </c>
      <c r="C148" t="s">
        <v>1070</v>
      </c>
      <c r="D148" s="24" t="s">
        <v>1071</v>
      </c>
      <c r="F148" t="s">
        <v>307</v>
      </c>
      <c r="H148" s="19" t="s">
        <v>247</v>
      </c>
      <c r="I148" s="19" t="str">
        <f t="shared" si="8"/>
        <v>não encontrado</v>
      </c>
      <c r="J148" s="19"/>
      <c r="K148" s="314" t="s">
        <v>247</v>
      </c>
      <c r="L148" t="str">
        <f t="shared" si="7"/>
        <v>Rua Barros Barretos 30 27 Bonsucesso 21032-140 Rio de Janeiro Rio de Janeiro RJ BRASIL</v>
      </c>
      <c r="M148" s="10" t="s">
        <v>222</v>
      </c>
      <c r="N148" s="28" t="s">
        <v>1072</v>
      </c>
      <c r="O148">
        <v>30</v>
      </c>
      <c r="P148" s="4" t="s">
        <v>581</v>
      </c>
      <c r="Q148" t="s">
        <v>1073</v>
      </c>
      <c r="R148" t="s">
        <v>1074</v>
      </c>
      <c r="S148" t="s">
        <v>242</v>
      </c>
      <c r="T148" t="s">
        <v>242</v>
      </c>
      <c r="U148" t="s">
        <v>243</v>
      </c>
      <c r="V148" t="s">
        <v>315</v>
      </c>
      <c r="W148" t="s">
        <v>79</v>
      </c>
      <c r="X148" t="s">
        <v>131</v>
      </c>
      <c r="Y148" s="13">
        <v>203401.73018016299</v>
      </c>
      <c r="Z148" s="13">
        <v>205605.766438533</v>
      </c>
      <c r="AA148" s="309">
        <v>205605.766438533</v>
      </c>
      <c r="AB148" t="s">
        <v>316</v>
      </c>
      <c r="AC148" s="1">
        <v>3</v>
      </c>
      <c r="AD148" t="s">
        <v>131</v>
      </c>
      <c r="AE148" s="17">
        <v>123610</v>
      </c>
      <c r="AH148" t="s">
        <v>4</v>
      </c>
      <c r="AI148" t="s">
        <v>4</v>
      </c>
    </row>
    <row r="149" spans="1:35">
      <c r="A149" s="1">
        <v>148</v>
      </c>
      <c r="B149" s="5" t="s">
        <v>1075</v>
      </c>
      <c r="C149" s="4" t="s">
        <v>1075</v>
      </c>
      <c r="D149" s="3">
        <v>3693250000142</v>
      </c>
      <c r="F149" t="s">
        <v>307</v>
      </c>
      <c r="G149" s="4" t="s">
        <v>383</v>
      </c>
      <c r="H149" s="19">
        <v>27394005</v>
      </c>
      <c r="I149" s="19" t="str">
        <f t="shared" si="8"/>
        <v>22 27394005</v>
      </c>
      <c r="J149" s="19"/>
      <c r="K149" s="25" t="s">
        <v>1076</v>
      </c>
      <c r="L149" t="str">
        <f t="shared" si="7"/>
        <v>Av Washington Luiz Lote 3374 Centro 24030250 Rio de Janeiro Niteroi BRASIL</v>
      </c>
      <c r="M149" s="4" t="s">
        <v>336</v>
      </c>
      <c r="N149" s="4" t="s">
        <v>311</v>
      </c>
      <c r="O149" s="4"/>
      <c r="P149" s="4" t="s">
        <v>1077</v>
      </c>
      <c r="Q149" s="4" t="s">
        <v>381</v>
      </c>
      <c r="R149" s="20">
        <v>24030250</v>
      </c>
      <c r="S149" s="4" t="s">
        <v>242</v>
      </c>
      <c r="T149" s="4" t="s">
        <v>428</v>
      </c>
      <c r="V149" t="s">
        <v>315</v>
      </c>
      <c r="W149" t="s">
        <v>79</v>
      </c>
      <c r="X149" t="s">
        <v>131</v>
      </c>
      <c r="Y149" s="13">
        <v>46593.591902113301</v>
      </c>
      <c r="Z149" s="13">
        <v>47098.474362399997</v>
      </c>
      <c r="AA149" s="309">
        <v>47098.474362399997</v>
      </c>
      <c r="AB149" t="s">
        <v>316</v>
      </c>
      <c r="AC149" s="1">
        <v>3</v>
      </c>
      <c r="AD149" t="s">
        <v>131</v>
      </c>
      <c r="AE149" s="17">
        <v>28315.56</v>
      </c>
      <c r="AH149" t="s">
        <v>4</v>
      </c>
      <c r="AI149" t="s">
        <v>4</v>
      </c>
    </row>
    <row r="150" spans="1:35">
      <c r="A150" s="1">
        <v>149</v>
      </c>
      <c r="B150" s="5" t="s">
        <v>1078</v>
      </c>
      <c r="C150" s="4" t="s">
        <v>1078</v>
      </c>
      <c r="D150" s="3">
        <v>691905000155</v>
      </c>
      <c r="F150" t="s">
        <v>307</v>
      </c>
      <c r="G150" s="4" t="s">
        <v>573</v>
      </c>
      <c r="H150" s="19">
        <v>37311286</v>
      </c>
      <c r="I150" s="19" t="str">
        <f t="shared" si="8"/>
        <v>31 37311286</v>
      </c>
      <c r="J150" s="19"/>
      <c r="K150" s="25" t="s">
        <v>1079</v>
      </c>
      <c r="L150" t="str">
        <f t="shared" si="7"/>
        <v>Rua João Barbosa 715 Sala 05 Centro 6600070 São Paulo Jandira BRASIL</v>
      </c>
      <c r="M150" s="4" t="s">
        <v>222</v>
      </c>
      <c r="N150" s="4" t="s">
        <v>1080</v>
      </c>
      <c r="O150" s="4" t="s">
        <v>1081</v>
      </c>
      <c r="P150" s="4" t="s">
        <v>1082</v>
      </c>
      <c r="Q150" s="4" t="s">
        <v>381</v>
      </c>
      <c r="R150" s="20">
        <v>6600070</v>
      </c>
      <c r="S150" s="4" t="s">
        <v>341</v>
      </c>
      <c r="T150" s="4" t="s">
        <v>1083</v>
      </c>
      <c r="V150" t="s">
        <v>315</v>
      </c>
      <c r="Z150" s="13">
        <v>0</v>
      </c>
      <c r="AA150" s="13"/>
    </row>
    <row r="151" spans="1:35">
      <c r="A151" s="1">
        <v>150</v>
      </c>
      <c r="B151" s="5" t="s">
        <v>1084</v>
      </c>
      <c r="C151" s="4" t="s">
        <v>1084</v>
      </c>
      <c r="D151" s="3">
        <v>23761191000100</v>
      </c>
      <c r="F151" t="s">
        <v>307</v>
      </c>
      <c r="G151" s="4" t="s">
        <v>383</v>
      </c>
      <c r="H151" s="19">
        <v>92116884</v>
      </c>
      <c r="I151" s="19" t="str">
        <f t="shared" si="8"/>
        <v>22 92116884</v>
      </c>
      <c r="J151" s="19"/>
      <c r="K151" s="25" t="s">
        <v>1085</v>
      </c>
      <c r="L151" t="str">
        <f t="shared" si="7"/>
        <v>Estrada Campos A São Joa da Barra Sala 3 Fazenda Angelin Zona Rural 28220000 Rio de Janeiro São João da Barra BRASIL</v>
      </c>
      <c r="M151" s="4" t="s">
        <v>484</v>
      </c>
      <c r="N151" s="4" t="s">
        <v>1086</v>
      </c>
      <c r="O151" s="4"/>
      <c r="P151" s="4" t="s">
        <v>1087</v>
      </c>
      <c r="Q151" s="4" t="s">
        <v>1088</v>
      </c>
      <c r="R151" s="20">
        <v>28220000</v>
      </c>
      <c r="S151" s="4" t="s">
        <v>242</v>
      </c>
      <c r="T151" s="4" t="s">
        <v>324</v>
      </c>
      <c r="V151" t="s">
        <v>315</v>
      </c>
      <c r="Z151" s="13">
        <v>0</v>
      </c>
      <c r="AA151" s="13"/>
    </row>
    <row r="152" spans="1:35">
      <c r="A152" s="1">
        <v>151</v>
      </c>
      <c r="B152" s="5" t="s">
        <v>1089</v>
      </c>
      <c r="C152" s="4" t="s">
        <v>1089</v>
      </c>
      <c r="D152" s="3">
        <v>9912278000100</v>
      </c>
      <c r="F152" t="s">
        <v>307</v>
      </c>
      <c r="G152" s="4" t="s">
        <v>308</v>
      </c>
      <c r="H152" s="19">
        <v>27211814</v>
      </c>
      <c r="I152" s="19" t="str">
        <f t="shared" si="8"/>
        <v>21 27211814</v>
      </c>
      <c r="J152" s="19"/>
      <c r="K152" s="25" t="s">
        <v>344</v>
      </c>
      <c r="L152" t="str">
        <f t="shared" si="7"/>
        <v>Rua Doutor Borman 23 Sala 307 Parte Centro 24020320 Rio de Janeiro Niteroi BRASIL</v>
      </c>
      <c r="M152" s="4" t="s">
        <v>222</v>
      </c>
      <c r="N152" s="4" t="s">
        <v>1090</v>
      </c>
      <c r="O152" s="4" t="s">
        <v>1091</v>
      </c>
      <c r="P152" s="4" t="s">
        <v>1092</v>
      </c>
      <c r="Q152" s="4" t="s">
        <v>381</v>
      </c>
      <c r="R152" s="20">
        <v>24020320</v>
      </c>
      <c r="S152" s="4" t="s">
        <v>242</v>
      </c>
      <c r="T152" s="4" t="s">
        <v>428</v>
      </c>
      <c r="V152" t="s">
        <v>315</v>
      </c>
      <c r="Z152" s="13">
        <v>0</v>
      </c>
      <c r="AA152" s="13"/>
    </row>
    <row r="153" spans="1:35">
      <c r="A153" s="1">
        <v>152</v>
      </c>
      <c r="B153" s="5" t="s">
        <v>1093</v>
      </c>
      <c r="C153" s="4" t="s">
        <v>1093</v>
      </c>
      <c r="D153" s="3">
        <v>482998000108</v>
      </c>
      <c r="F153" t="s">
        <v>316</v>
      </c>
      <c r="G153" s="4" t="s">
        <v>308</v>
      </c>
      <c r="H153" s="19">
        <v>25086000</v>
      </c>
      <c r="I153" s="19" t="str">
        <f t="shared" si="8"/>
        <v>21 25086000</v>
      </c>
      <c r="J153" s="19"/>
      <c r="K153" s="25" t="s">
        <v>1094</v>
      </c>
      <c r="L153" t="str">
        <f t="shared" si="7"/>
        <v>Rua Sete de Setembro 34 Centro 20050009 Rio de Janeiro Rio de Janeiro BRASIL</v>
      </c>
      <c r="M153" s="4" t="s">
        <v>399</v>
      </c>
      <c r="N153" s="4" t="s">
        <v>1011</v>
      </c>
      <c r="O153" s="4" t="s">
        <v>1095</v>
      </c>
      <c r="P153" s="4"/>
      <c r="Q153" s="4" t="s">
        <v>381</v>
      </c>
      <c r="R153" s="20">
        <v>20050009</v>
      </c>
      <c r="S153" s="4" t="s">
        <v>242</v>
      </c>
      <c r="T153" s="4" t="s">
        <v>242</v>
      </c>
      <c r="V153" t="s">
        <v>315</v>
      </c>
      <c r="Z153" s="13">
        <v>0</v>
      </c>
      <c r="AA153" s="13"/>
    </row>
    <row r="154" spans="1:35">
      <c r="A154" s="1">
        <v>153</v>
      </c>
      <c r="B154" s="5" t="s">
        <v>1096</v>
      </c>
      <c r="C154" s="4" t="s">
        <v>1096</v>
      </c>
      <c r="D154" s="21"/>
      <c r="E154" s="4"/>
      <c r="F154" s="4" t="s">
        <v>307</v>
      </c>
      <c r="G154" s="4"/>
      <c r="H154" s="19" t="s">
        <v>344</v>
      </c>
      <c r="I154" s="19" t="str">
        <f t="shared" si="8"/>
        <v/>
      </c>
      <c r="J154" s="19"/>
      <c r="K154" s="25" t="s">
        <v>344</v>
      </c>
      <c r="L154" t="s">
        <v>344</v>
      </c>
      <c r="M154" s="4"/>
      <c r="N154" s="4"/>
      <c r="O154" s="4"/>
      <c r="P154" s="4"/>
      <c r="Q154" s="4"/>
      <c r="R154" s="4"/>
      <c r="S154" s="4"/>
      <c r="T154" s="4"/>
      <c r="U154" s="4"/>
      <c r="V154" s="4"/>
      <c r="W154" s="4"/>
      <c r="X154" s="4"/>
      <c r="Y154" s="4"/>
      <c r="Z154" s="13">
        <v>0</v>
      </c>
      <c r="AA154" s="13"/>
      <c r="AB154" s="4"/>
      <c r="AC154" s="22"/>
      <c r="AD154" s="4"/>
      <c r="AE154" s="8"/>
      <c r="AF154" s="4"/>
      <c r="AG154" s="4"/>
      <c r="AH154" s="4"/>
    </row>
    <row r="155" spans="1:35">
      <c r="A155" s="1">
        <v>154</v>
      </c>
      <c r="B155" s="5" t="s">
        <v>1097</v>
      </c>
      <c r="C155" t="s">
        <v>1097</v>
      </c>
      <c r="D155" s="3">
        <v>1691465000107</v>
      </c>
      <c r="F155" t="s">
        <v>316</v>
      </c>
      <c r="G155" s="4" t="s">
        <v>308</v>
      </c>
      <c r="H155" s="19">
        <v>25071400</v>
      </c>
      <c r="I155" s="19" t="str">
        <f t="shared" si="8"/>
        <v>21 25071400</v>
      </c>
      <c r="J155" s="19"/>
      <c r="K155" s="25" t="s">
        <v>344</v>
      </c>
      <c r="L155" t="str">
        <f t="shared" ref="L155:L186" si="9">TRIM(M155&amp;" "&amp;N155&amp;" "&amp;O155&amp;" "&amp;P155&amp;" "&amp;Q155&amp;" "&amp;R155&amp;" "&amp;S155&amp;" "&amp;T155&amp;" "&amp;U155&amp;" "&amp;V155)</f>
        <v>Av Almirante Barroso 63 Sala 507,508 e 712 Centro 20031003 Rio de Janeiro Rio de Janeiro BRASIL</v>
      </c>
      <c r="M155" s="4" t="s">
        <v>336</v>
      </c>
      <c r="N155" s="4" t="s">
        <v>557</v>
      </c>
      <c r="O155" s="4" t="s">
        <v>1098</v>
      </c>
      <c r="P155" s="4" t="s">
        <v>1099</v>
      </c>
      <c r="Q155" s="4" t="s">
        <v>381</v>
      </c>
      <c r="R155" s="20">
        <v>20031003</v>
      </c>
      <c r="S155" s="4" t="s">
        <v>242</v>
      </c>
      <c r="T155" s="4" t="s">
        <v>242</v>
      </c>
      <c r="V155" t="s">
        <v>315</v>
      </c>
      <c r="Z155" s="13">
        <v>0</v>
      </c>
      <c r="AA155" s="13"/>
    </row>
    <row r="156" spans="1:35">
      <c r="A156" s="1">
        <v>155</v>
      </c>
      <c r="B156" s="5" t="s">
        <v>1097</v>
      </c>
      <c r="C156" t="s">
        <v>1097</v>
      </c>
      <c r="D156" s="3">
        <v>1691465000107</v>
      </c>
      <c r="F156" t="s">
        <v>316</v>
      </c>
      <c r="G156">
        <v>21</v>
      </c>
      <c r="H156" s="19" t="s">
        <v>1100</v>
      </c>
      <c r="I156" s="19" t="str">
        <f t="shared" si="8"/>
        <v>21 2507-1400</v>
      </c>
      <c r="J156" s="19"/>
      <c r="K156" s="25" t="s">
        <v>344</v>
      </c>
      <c r="L156" t="str">
        <f t="shared" si="9"/>
        <v>Av Almirante Barroso 63 Salas 507/50 Centro 20031-003 Rio de Janeiro Rio de Janeiro RJ BRASIL</v>
      </c>
      <c r="M156" t="s">
        <v>336</v>
      </c>
      <c r="N156" t="s">
        <v>557</v>
      </c>
      <c r="O156">
        <v>63</v>
      </c>
      <c r="P156" t="s">
        <v>1101</v>
      </c>
      <c r="Q156" t="s">
        <v>381</v>
      </c>
      <c r="R156" t="s">
        <v>1102</v>
      </c>
      <c r="S156" t="s">
        <v>242</v>
      </c>
      <c r="T156" t="s">
        <v>242</v>
      </c>
      <c r="U156" t="s">
        <v>243</v>
      </c>
      <c r="V156" t="s">
        <v>315</v>
      </c>
      <c r="Z156" s="13">
        <v>0</v>
      </c>
      <c r="AA156" s="302"/>
      <c r="AB156" t="s">
        <v>316</v>
      </c>
      <c r="AC156" s="1">
        <v>3</v>
      </c>
      <c r="AD156" s="4" t="s">
        <v>131</v>
      </c>
      <c r="AE156" s="10">
        <v>7.98</v>
      </c>
      <c r="AF156" s="4" t="s">
        <v>684</v>
      </c>
      <c r="AH156" s="4" t="s">
        <v>6</v>
      </c>
      <c r="AI156" t="s">
        <v>6</v>
      </c>
    </row>
    <row r="157" spans="1:35">
      <c r="A157" s="1">
        <v>156</v>
      </c>
      <c r="B157" s="5" t="s">
        <v>1097</v>
      </c>
      <c r="C157" t="s">
        <v>1097</v>
      </c>
      <c r="D157" s="24" t="s">
        <v>1103</v>
      </c>
      <c r="F157" t="s">
        <v>316</v>
      </c>
      <c r="G157">
        <v>21</v>
      </c>
      <c r="H157" s="19" t="s">
        <v>1100</v>
      </c>
      <c r="I157" s="19" t="str">
        <f t="shared" si="8"/>
        <v>21 2507-1400</v>
      </c>
      <c r="J157" s="19"/>
      <c r="K157" s="25" t="s">
        <v>1104</v>
      </c>
      <c r="L157" t="str">
        <f t="shared" si="9"/>
        <v>Av Almirante Barroso 63 Salas 507/08/712 Centro 20031-003 Rio de Janeiro Rio de Janeiro RJ BRASIL</v>
      </c>
      <c r="M157" t="s">
        <v>336</v>
      </c>
      <c r="N157" t="s">
        <v>557</v>
      </c>
      <c r="O157">
        <v>63</v>
      </c>
      <c r="P157" s="4" t="s">
        <v>1105</v>
      </c>
      <c r="Q157" t="s">
        <v>381</v>
      </c>
      <c r="R157" t="s">
        <v>1102</v>
      </c>
      <c r="S157" t="s">
        <v>242</v>
      </c>
      <c r="T157" t="s">
        <v>242</v>
      </c>
      <c r="U157" t="s">
        <v>243</v>
      </c>
      <c r="V157" t="s">
        <v>315</v>
      </c>
      <c r="W157" t="s">
        <v>79</v>
      </c>
      <c r="X157" t="s">
        <v>131</v>
      </c>
      <c r="Y157" s="13">
        <v>27410.937000000002</v>
      </c>
      <c r="Z157" s="13">
        <v>27707.959366823699</v>
      </c>
      <c r="AA157" s="300">
        <v>27707.959366823699</v>
      </c>
      <c r="AB157" t="s">
        <v>316</v>
      </c>
      <c r="AC157" s="1">
        <v>3</v>
      </c>
      <c r="AD157" t="s">
        <v>131</v>
      </c>
      <c r="AE157" s="10">
        <v>16658</v>
      </c>
      <c r="AH157" s="4" t="s">
        <v>5</v>
      </c>
      <c r="AI157" t="s">
        <v>5</v>
      </c>
    </row>
    <row r="158" spans="1:35">
      <c r="A158" s="1">
        <v>157</v>
      </c>
      <c r="B158" s="5" t="s">
        <v>1097</v>
      </c>
      <c r="C158" t="s">
        <v>1097</v>
      </c>
      <c r="D158" s="24" t="s">
        <v>1103</v>
      </c>
      <c r="E158" s="4"/>
      <c r="F158" s="4" t="s">
        <v>316</v>
      </c>
      <c r="G158">
        <v>21</v>
      </c>
      <c r="H158" s="19" t="s">
        <v>1100</v>
      </c>
      <c r="I158" s="19" t="str">
        <f t="shared" si="8"/>
        <v>21 2507-1400</v>
      </c>
      <c r="J158" s="19"/>
      <c r="K158" s="25" t="s">
        <v>1104</v>
      </c>
      <c r="L158" t="str">
        <f t="shared" si="9"/>
        <v>Av Almirante Barroso Salas 507/08/712 Centro 20031-003 Rio de Janeiro Rio de Janeiro RJ BRASIL</v>
      </c>
      <c r="M158" s="4" t="s">
        <v>336</v>
      </c>
      <c r="N158" t="s">
        <v>557</v>
      </c>
      <c r="P158" t="s">
        <v>1105</v>
      </c>
      <c r="Q158" t="s">
        <v>381</v>
      </c>
      <c r="R158" t="s">
        <v>1102</v>
      </c>
      <c r="S158" t="s">
        <v>242</v>
      </c>
      <c r="T158" t="s">
        <v>242</v>
      </c>
      <c r="U158" t="s">
        <v>243</v>
      </c>
      <c r="V158" t="s">
        <v>315</v>
      </c>
      <c r="W158" t="s">
        <v>79</v>
      </c>
      <c r="X158" t="s">
        <v>131</v>
      </c>
      <c r="Y158" s="13">
        <v>30216.535646778899</v>
      </c>
      <c r="Z158" s="13">
        <v>30543.958329510398</v>
      </c>
      <c r="AA158" s="309">
        <v>30543.958329510398</v>
      </c>
      <c r="AB158" t="s">
        <v>316</v>
      </c>
      <c r="AC158" s="1">
        <v>3</v>
      </c>
      <c r="AD158" t="s">
        <v>131</v>
      </c>
      <c r="AE158" s="17">
        <v>18363</v>
      </c>
      <c r="AH158" t="s">
        <v>4</v>
      </c>
      <c r="AI158" t="s">
        <v>4</v>
      </c>
    </row>
    <row r="159" spans="1:35">
      <c r="A159" s="1">
        <v>158</v>
      </c>
      <c r="B159" s="5" t="s">
        <v>1106</v>
      </c>
      <c r="C159" s="4" t="s">
        <v>1106</v>
      </c>
      <c r="D159" s="3">
        <v>28968436000198</v>
      </c>
      <c r="F159" t="s">
        <v>307</v>
      </c>
      <c r="G159" s="4"/>
      <c r="H159" s="19" t="s">
        <v>247</v>
      </c>
      <c r="I159" s="19" t="str">
        <f t="shared" si="8"/>
        <v>não encontrado</v>
      </c>
      <c r="J159" s="19"/>
      <c r="K159" s="25" t="s">
        <v>344</v>
      </c>
      <c r="L159" t="str">
        <f t="shared" si="9"/>
        <v>Rua Barata Ribeiro 759 A Copacabana 22051002 Rio de Janeiro Rio de Janeiro BRASIL</v>
      </c>
      <c r="M159" s="4" t="s">
        <v>222</v>
      </c>
      <c r="N159" s="4" t="s">
        <v>1107</v>
      </c>
      <c r="O159" s="4" t="s">
        <v>1108</v>
      </c>
      <c r="P159" s="4" t="s">
        <v>1109</v>
      </c>
      <c r="Q159" s="4" t="s">
        <v>1110</v>
      </c>
      <c r="R159" s="20">
        <v>22051002</v>
      </c>
      <c r="S159" s="4" t="s">
        <v>242</v>
      </c>
      <c r="T159" s="4" t="s">
        <v>242</v>
      </c>
      <c r="V159" t="s">
        <v>315</v>
      </c>
      <c r="Z159" s="13">
        <v>0</v>
      </c>
      <c r="AA159" s="13"/>
    </row>
    <row r="160" spans="1:35">
      <c r="A160" s="1">
        <v>159</v>
      </c>
      <c r="B160" s="5" t="s">
        <v>1111</v>
      </c>
      <c r="C160" s="5" t="s">
        <v>1111</v>
      </c>
      <c r="D160" s="24" t="s">
        <v>1112</v>
      </c>
      <c r="F160" t="s">
        <v>316</v>
      </c>
      <c r="G160">
        <v>71</v>
      </c>
      <c r="H160" s="19" t="s">
        <v>1113</v>
      </c>
      <c r="I160" s="19" t="str">
        <f t="shared" si="8"/>
        <v>71 8161-8777</v>
      </c>
      <c r="J160" s="19"/>
      <c r="K160" s="25" t="s">
        <v>1114</v>
      </c>
      <c r="L160" t="str">
        <f t="shared" si="9"/>
        <v>Rua Padre Feijo 78 Subsolo Canela 40110-170 Salvador Salvador BA BRASIL</v>
      </c>
      <c r="M160" t="s">
        <v>222</v>
      </c>
      <c r="N160" t="s">
        <v>1115</v>
      </c>
      <c r="O160">
        <v>78</v>
      </c>
      <c r="P160" t="s">
        <v>1116</v>
      </c>
      <c r="Q160" t="s">
        <v>1117</v>
      </c>
      <c r="R160" t="s">
        <v>1118</v>
      </c>
      <c r="S160" t="s">
        <v>1119</v>
      </c>
      <c r="T160" t="s">
        <v>1119</v>
      </c>
      <c r="U160" t="s">
        <v>841</v>
      </c>
      <c r="V160" t="s">
        <v>315</v>
      </c>
      <c r="Z160" s="13">
        <v>0</v>
      </c>
      <c r="AA160" s="13"/>
      <c r="AB160" t="s">
        <v>316</v>
      </c>
      <c r="AC160" s="1">
        <v>3</v>
      </c>
      <c r="AD160" t="s">
        <v>131</v>
      </c>
      <c r="AE160" s="17">
        <v>294497.05</v>
      </c>
      <c r="AF160" t="s">
        <v>1120</v>
      </c>
      <c r="AI160" t="s">
        <v>5</v>
      </c>
    </row>
    <row r="161" spans="1:36">
      <c r="A161" s="1">
        <v>160</v>
      </c>
      <c r="B161" t="s">
        <v>1121</v>
      </c>
      <c r="C161" t="s">
        <v>1121</v>
      </c>
      <c r="D161" s="3">
        <v>8725034000155</v>
      </c>
      <c r="F161" t="s">
        <v>307</v>
      </c>
      <c r="G161">
        <v>21</v>
      </c>
      <c r="H161" s="19" t="s">
        <v>1122</v>
      </c>
      <c r="I161" s="19" t="str">
        <f t="shared" si="8"/>
        <v>21 9998-3438</v>
      </c>
      <c r="J161" s="19"/>
      <c r="K161" s="25" t="s">
        <v>1123</v>
      </c>
      <c r="L161" t="str">
        <f t="shared" si="9"/>
        <v>Rua Sá Ferreira 25 Sala 201 Copacabana 22071-100 Rio de Janeiro Rio de Janeiro RJ BRASIL</v>
      </c>
      <c r="M161" t="s">
        <v>222</v>
      </c>
      <c r="N161" t="s">
        <v>1124</v>
      </c>
      <c r="O161">
        <v>25</v>
      </c>
      <c r="P161" t="s">
        <v>1008</v>
      </c>
      <c r="Q161" t="s">
        <v>1110</v>
      </c>
      <c r="R161" t="s">
        <v>1125</v>
      </c>
      <c r="S161" t="s">
        <v>242</v>
      </c>
      <c r="T161" t="s">
        <v>242</v>
      </c>
      <c r="U161" t="s">
        <v>243</v>
      </c>
      <c r="V161" t="s">
        <v>315</v>
      </c>
      <c r="Z161" s="13">
        <v>0</v>
      </c>
      <c r="AA161" s="302"/>
      <c r="AB161" t="s">
        <v>316</v>
      </c>
      <c r="AC161" s="1">
        <v>3</v>
      </c>
      <c r="AD161" s="4" t="s">
        <v>131</v>
      </c>
      <c r="AE161" s="10">
        <v>0.92</v>
      </c>
      <c r="AF161" s="4" t="s">
        <v>684</v>
      </c>
      <c r="AH161" s="4" t="s">
        <v>6</v>
      </c>
      <c r="AI161" t="s">
        <v>6</v>
      </c>
    </row>
    <row r="162" spans="1:36">
      <c r="A162" s="1">
        <v>161</v>
      </c>
      <c r="B162" s="5" t="s">
        <v>150</v>
      </c>
      <c r="C162" s="4" t="s">
        <v>150</v>
      </c>
      <c r="D162" s="3">
        <v>5752618000121</v>
      </c>
      <c r="F162" t="s">
        <v>307</v>
      </c>
      <c r="G162" s="4" t="s">
        <v>334</v>
      </c>
      <c r="H162" s="19">
        <v>35136129</v>
      </c>
      <c r="I162" s="19" t="str">
        <f t="shared" si="8"/>
        <v>11 35136129</v>
      </c>
      <c r="J162" s="19"/>
      <c r="K162" s="25" t="s">
        <v>1126</v>
      </c>
      <c r="L162" t="str">
        <f t="shared" si="9"/>
        <v>Av Marcos Penteado de Ulhoa Rodrigues 939 8o andar Tambore 6460040 São Paulo Barueri BRASIL</v>
      </c>
      <c r="M162" s="4" t="s">
        <v>336</v>
      </c>
      <c r="N162" s="4" t="s">
        <v>1127</v>
      </c>
      <c r="O162" s="4" t="s">
        <v>1128</v>
      </c>
      <c r="P162" s="4" t="s">
        <v>737</v>
      </c>
      <c r="Q162" s="4" t="s">
        <v>986</v>
      </c>
      <c r="R162" s="20">
        <v>6460040</v>
      </c>
      <c r="S162" s="4" t="s">
        <v>341</v>
      </c>
      <c r="T162" s="4" t="s">
        <v>449</v>
      </c>
      <c r="V162" t="s">
        <v>315</v>
      </c>
      <c r="W162" t="s">
        <v>79</v>
      </c>
      <c r="X162" t="s">
        <v>131</v>
      </c>
      <c r="Y162" s="13">
        <v>120059.59</v>
      </c>
      <c r="Z162" s="13">
        <v>121360.54599161301</v>
      </c>
      <c r="AA162" s="300">
        <v>121360.54599161301</v>
      </c>
      <c r="AB162" t="s">
        <v>316</v>
      </c>
      <c r="AC162" s="1">
        <v>3</v>
      </c>
      <c r="AD162" t="s">
        <v>131</v>
      </c>
      <c r="AE162" s="17">
        <v>72961.850000000006</v>
      </c>
      <c r="AH162" t="s">
        <v>5</v>
      </c>
      <c r="AI162" t="s">
        <v>5</v>
      </c>
    </row>
    <row r="163" spans="1:36">
      <c r="A163" s="1">
        <v>162</v>
      </c>
      <c r="B163" s="5" t="s">
        <v>150</v>
      </c>
      <c r="C163" s="4" t="s">
        <v>150</v>
      </c>
      <c r="D163" s="24" t="s">
        <v>1129</v>
      </c>
      <c r="F163" t="s">
        <v>307</v>
      </c>
      <c r="G163" s="29">
        <v>11</v>
      </c>
      <c r="H163" s="19" t="s">
        <v>1130</v>
      </c>
      <c r="I163" s="19" t="str">
        <f t="shared" si="8"/>
        <v>11 3513-6129</v>
      </c>
      <c r="J163" s="19"/>
      <c r="K163" s="25" t="s">
        <v>1126</v>
      </c>
      <c r="L163" t="str">
        <f t="shared" si="9"/>
        <v>Av Marcos Penteado de Ulhoa Rodrigues 939 Andar 8 Torre 1 Tambore 06460-040 São Paulo Barueri SP BRASIL</v>
      </c>
      <c r="M163" t="s">
        <v>336</v>
      </c>
      <c r="N163" t="s">
        <v>1127</v>
      </c>
      <c r="O163">
        <v>939</v>
      </c>
      <c r="P163" t="s">
        <v>1131</v>
      </c>
      <c r="Q163" t="s">
        <v>986</v>
      </c>
      <c r="R163" t="s">
        <v>1132</v>
      </c>
      <c r="S163" t="s">
        <v>341</v>
      </c>
      <c r="T163" t="s">
        <v>449</v>
      </c>
      <c r="U163" t="s">
        <v>740</v>
      </c>
      <c r="V163" t="s">
        <v>315</v>
      </c>
      <c r="W163" t="s">
        <v>79</v>
      </c>
      <c r="X163" t="s">
        <v>131</v>
      </c>
      <c r="Y163" s="13">
        <v>415934.94910185802</v>
      </c>
      <c r="Z163" s="13">
        <v>420441.969313198</v>
      </c>
      <c r="AA163" s="309">
        <v>420441.969313198</v>
      </c>
      <c r="AB163" t="s">
        <v>316</v>
      </c>
      <c r="AC163" s="1">
        <v>3</v>
      </c>
      <c r="AD163" t="s">
        <v>131</v>
      </c>
      <c r="AE163" s="17">
        <v>252769.33</v>
      </c>
      <c r="AH163" t="s">
        <v>4</v>
      </c>
      <c r="AI163" t="s">
        <v>4</v>
      </c>
    </row>
    <row r="164" spans="1:36">
      <c r="A164" s="1">
        <v>163</v>
      </c>
      <c r="B164" s="5" t="s">
        <v>1133</v>
      </c>
      <c r="C164" s="4" t="s">
        <v>1133</v>
      </c>
      <c r="D164" s="3">
        <v>23643959000140</v>
      </c>
      <c r="F164" t="s">
        <v>316</v>
      </c>
      <c r="G164" s="4" t="s">
        <v>308</v>
      </c>
      <c r="H164" s="19">
        <v>35824617</v>
      </c>
      <c r="I164" s="19" t="str">
        <f t="shared" si="8"/>
        <v>21 35824617</v>
      </c>
      <c r="J164" s="19"/>
      <c r="K164" s="25" t="s">
        <v>344</v>
      </c>
      <c r="L164" t="str">
        <f t="shared" si="9"/>
        <v>Av Prefeito Jorge Julio Costa dos Santos 1000 Bloco 05 Apto 911 Centro 26130010 Rio de Janeiro Belford Roxo BRASIL</v>
      </c>
      <c r="M164" s="4" t="s">
        <v>336</v>
      </c>
      <c r="N164" s="4" t="s">
        <v>1134</v>
      </c>
      <c r="O164" s="4" t="s">
        <v>1135</v>
      </c>
      <c r="P164" s="4" t="s">
        <v>1136</v>
      </c>
      <c r="Q164" s="4" t="s">
        <v>381</v>
      </c>
      <c r="R164" s="20">
        <v>26130010</v>
      </c>
      <c r="S164" s="4" t="s">
        <v>242</v>
      </c>
      <c r="T164" s="4" t="s">
        <v>1137</v>
      </c>
      <c r="V164" t="s">
        <v>315</v>
      </c>
      <c r="Z164" s="13">
        <v>0</v>
      </c>
      <c r="AA164" s="13"/>
    </row>
    <row r="165" spans="1:36">
      <c r="A165" s="1">
        <v>164</v>
      </c>
      <c r="B165" s="5" t="s">
        <v>1138</v>
      </c>
      <c r="C165" s="4" t="s">
        <v>1138</v>
      </c>
      <c r="D165" s="3">
        <v>13785789000185</v>
      </c>
      <c r="F165" t="s">
        <v>307</v>
      </c>
      <c r="G165" s="4" t="s">
        <v>308</v>
      </c>
      <c r="H165" s="19" t="s">
        <v>1139</v>
      </c>
      <c r="I165" s="19" t="str">
        <f t="shared" si="8"/>
        <v>21 3507-6903</v>
      </c>
      <c r="J165" s="19"/>
      <c r="K165" s="25" t="s">
        <v>1140</v>
      </c>
      <c r="L165" t="str">
        <f t="shared" si="9"/>
        <v>Rua Jorge Emilio Fontenelle 450 Bl 2 3o andar Recreio dos Bandeirantes 22790-147 Rio de Janeiro Rio de Janeiro RJ BRASIL</v>
      </c>
      <c r="M165" s="4" t="s">
        <v>222</v>
      </c>
      <c r="N165" t="s">
        <v>1141</v>
      </c>
      <c r="O165" s="25">
        <v>450</v>
      </c>
      <c r="P165" s="25" t="s">
        <v>1142</v>
      </c>
      <c r="Q165" s="25" t="s">
        <v>1143</v>
      </c>
      <c r="R165" t="s">
        <v>1144</v>
      </c>
      <c r="S165" t="s">
        <v>242</v>
      </c>
      <c r="T165" t="s">
        <v>242</v>
      </c>
      <c r="U165" t="s">
        <v>243</v>
      </c>
      <c r="V165" t="s">
        <v>315</v>
      </c>
      <c r="W165" t="s">
        <v>79</v>
      </c>
      <c r="X165" t="s">
        <v>131</v>
      </c>
      <c r="Y165" s="13">
        <v>11318.76</v>
      </c>
      <c r="Z165" s="13">
        <v>11318.76</v>
      </c>
      <c r="AA165" s="303">
        <v>11318.76</v>
      </c>
      <c r="AH165" t="s">
        <v>4</v>
      </c>
    </row>
    <row r="166" spans="1:36">
      <c r="A166" s="1">
        <v>165</v>
      </c>
      <c r="B166" s="5" t="s">
        <v>1145</v>
      </c>
      <c r="C166" s="4" t="s">
        <v>1145</v>
      </c>
      <c r="D166" s="3">
        <v>16995882000102</v>
      </c>
      <c r="E166" s="4"/>
      <c r="F166" s="4" t="s">
        <v>316</v>
      </c>
      <c r="G166" s="4" t="s">
        <v>334</v>
      </c>
      <c r="H166" s="19" t="s">
        <v>1146</v>
      </c>
      <c r="I166" s="19" t="str">
        <f t="shared" si="8"/>
        <v>11 2959-2969</v>
      </c>
      <c r="J166" s="19"/>
      <c r="K166" s="25" t="s">
        <v>1147</v>
      </c>
      <c r="L166" t="str">
        <f t="shared" si="9"/>
        <v>Av Olavo Fontoura 386 Sala 20 Santana 02012-020 São Paulo Sao Paulo SP BRASIL</v>
      </c>
      <c r="M166" s="4" t="s">
        <v>336</v>
      </c>
      <c r="N166" s="4" t="s">
        <v>1148</v>
      </c>
      <c r="O166" s="4" t="s">
        <v>1149</v>
      </c>
      <c r="P166" s="4" t="s">
        <v>1150</v>
      </c>
      <c r="Q166" s="4" t="s">
        <v>492</v>
      </c>
      <c r="R166" s="4" t="s">
        <v>1151</v>
      </c>
      <c r="S166" s="4" t="s">
        <v>341</v>
      </c>
      <c r="T166" s="4" t="s">
        <v>442</v>
      </c>
      <c r="U166" s="4" t="s">
        <v>740</v>
      </c>
      <c r="V166" s="4" t="s">
        <v>315</v>
      </c>
      <c r="W166" s="4"/>
      <c r="X166" s="4"/>
      <c r="Y166" s="4"/>
      <c r="Z166" s="13">
        <v>0</v>
      </c>
      <c r="AA166" s="13"/>
      <c r="AB166" s="4"/>
      <c r="AC166" s="22"/>
      <c r="AD166" s="4"/>
      <c r="AE166" s="8"/>
      <c r="AF166" s="4"/>
      <c r="AG166" s="4"/>
      <c r="AH166" s="4"/>
    </row>
    <row r="167" spans="1:36">
      <c r="A167" s="1">
        <v>166</v>
      </c>
      <c r="B167" s="5" t="s">
        <v>151</v>
      </c>
      <c r="C167" s="5" t="s">
        <v>151</v>
      </c>
      <c r="D167" s="24" t="s">
        <v>152</v>
      </c>
      <c r="F167" t="s">
        <v>316</v>
      </c>
      <c r="G167">
        <v>21</v>
      </c>
      <c r="H167" s="19" t="s">
        <v>327</v>
      </c>
      <c r="I167" s="19" t="str">
        <f t="shared" si="8"/>
        <v>21 9959-1875</v>
      </c>
      <c r="J167" s="19"/>
      <c r="K167" s="25" t="s">
        <v>328</v>
      </c>
      <c r="L167" t="str">
        <f t="shared" si="9"/>
        <v>Rua Frei Leandro 26 Apt 602 Lagoa 22470-210 Rio de Janeiro Rio de Janeiro RJ BRASIL</v>
      </c>
      <c r="M167" t="s">
        <v>222</v>
      </c>
      <c r="N167" t="s">
        <v>329</v>
      </c>
      <c r="O167">
        <v>26</v>
      </c>
      <c r="P167" t="s">
        <v>1152</v>
      </c>
      <c r="Q167" t="s">
        <v>332</v>
      </c>
      <c r="R167" t="s">
        <v>1153</v>
      </c>
      <c r="S167" t="s">
        <v>242</v>
      </c>
      <c r="T167" t="s">
        <v>242</v>
      </c>
      <c r="U167" t="s">
        <v>243</v>
      </c>
      <c r="V167" t="s">
        <v>315</v>
      </c>
      <c r="W167" t="s">
        <v>59</v>
      </c>
      <c r="X167" t="s">
        <v>131</v>
      </c>
      <c r="Y167" s="13">
        <v>58310.17</v>
      </c>
      <c r="Z167" s="13">
        <v>0</v>
      </c>
      <c r="AA167" s="300">
        <v>0</v>
      </c>
      <c r="AF167" s="17" t="s">
        <v>989</v>
      </c>
      <c r="AH167" t="s">
        <v>5</v>
      </c>
      <c r="AJ167" t="s">
        <v>318</v>
      </c>
    </row>
    <row r="168" spans="1:36">
      <c r="A168" s="1">
        <v>167</v>
      </c>
      <c r="B168" s="5" t="s">
        <v>1154</v>
      </c>
      <c r="C168" s="4" t="s">
        <v>1154</v>
      </c>
      <c r="D168" s="3">
        <v>33163049000114</v>
      </c>
      <c r="F168" t="s">
        <v>307</v>
      </c>
      <c r="G168" s="4"/>
      <c r="H168" s="19" t="s">
        <v>247</v>
      </c>
      <c r="I168" s="19" t="str">
        <f t="shared" si="8"/>
        <v>não encontrado</v>
      </c>
      <c r="J168" s="19"/>
      <c r="K168" s="25" t="s">
        <v>344</v>
      </c>
      <c r="L168" t="str">
        <f t="shared" si="9"/>
        <v>Av Rodolfo Amoedo 300 Sala 101,102,102,104 Barra da Tijuca 22620350 Rio de Janeiro Rio de Janeiro BRASIL</v>
      </c>
      <c r="M168" s="4" t="s">
        <v>1155</v>
      </c>
      <c r="N168" s="4" t="s">
        <v>1156</v>
      </c>
      <c r="O168" s="4" t="s">
        <v>1157</v>
      </c>
      <c r="P168" s="4" t="s">
        <v>1158</v>
      </c>
      <c r="Q168" s="4" t="s">
        <v>578</v>
      </c>
      <c r="R168" s="20">
        <v>22620350</v>
      </c>
      <c r="S168" s="4" t="s">
        <v>242</v>
      </c>
      <c r="T168" s="4" t="s">
        <v>242</v>
      </c>
      <c r="U168" s="4"/>
      <c r="V168" t="s">
        <v>315</v>
      </c>
      <c r="Z168" s="13">
        <v>0</v>
      </c>
      <c r="AA168" s="13"/>
    </row>
    <row r="169" spans="1:36">
      <c r="A169" s="1">
        <v>168</v>
      </c>
      <c r="B169" s="5" t="s">
        <v>1159</v>
      </c>
      <c r="C169" s="4" t="s">
        <v>1159</v>
      </c>
      <c r="D169" s="3">
        <v>33638289000128</v>
      </c>
      <c r="F169" t="s">
        <v>307</v>
      </c>
      <c r="G169" s="4" t="s">
        <v>308</v>
      </c>
      <c r="H169" s="19">
        <v>25096200</v>
      </c>
      <c r="I169" s="19" t="str">
        <f t="shared" si="8"/>
        <v>21 25096200</v>
      </c>
      <c r="J169" s="19"/>
      <c r="K169" s="25" t="s">
        <v>1160</v>
      </c>
      <c r="L169" t="str">
        <f t="shared" si="9"/>
        <v>Praia De Botafogo 440 Sala 1501 Botafogo 22250040 Rio de Janeiro Rio de Janeiro BRASIL</v>
      </c>
      <c r="M169" s="4" t="s">
        <v>1161</v>
      </c>
      <c r="N169" s="4" t="s">
        <v>1162</v>
      </c>
      <c r="O169" s="4" t="s">
        <v>1163</v>
      </c>
      <c r="P169" s="4" t="s">
        <v>1164</v>
      </c>
      <c r="Q169" s="4" t="s">
        <v>240</v>
      </c>
      <c r="R169" s="20">
        <v>22250040</v>
      </c>
      <c r="S169" s="4" t="s">
        <v>242</v>
      </c>
      <c r="T169" s="4" t="s">
        <v>242</v>
      </c>
      <c r="V169" t="s">
        <v>315</v>
      </c>
      <c r="Z169" s="13">
        <v>0</v>
      </c>
      <c r="AA169" s="13"/>
    </row>
    <row r="170" spans="1:36">
      <c r="A170" s="1">
        <v>169</v>
      </c>
      <c r="B170" s="5" t="s">
        <v>1165</v>
      </c>
      <c r="C170" s="4" t="s">
        <v>1166</v>
      </c>
      <c r="D170" s="3">
        <v>8133475000168</v>
      </c>
      <c r="F170" t="s">
        <v>307</v>
      </c>
      <c r="G170" s="4" t="s">
        <v>308</v>
      </c>
      <c r="H170" s="19">
        <v>30311500</v>
      </c>
      <c r="I170" s="19" t="str">
        <f t="shared" si="8"/>
        <v>21 30311500</v>
      </c>
      <c r="J170" s="19"/>
      <c r="K170" s="25" t="s">
        <v>1167</v>
      </c>
      <c r="L170" t="str">
        <f t="shared" si="9"/>
        <v>Rua Alvaro Tamega 99 Centro 28035030 Rio de Janeiro Campos dos Goytacazes BRASIL</v>
      </c>
      <c r="M170" s="4" t="s">
        <v>222</v>
      </c>
      <c r="N170" s="4" t="s">
        <v>1168</v>
      </c>
      <c r="O170" s="4" t="s">
        <v>1169</v>
      </c>
      <c r="P170" s="4"/>
      <c r="Q170" s="4" t="s">
        <v>381</v>
      </c>
      <c r="R170" s="20">
        <v>28035030</v>
      </c>
      <c r="S170" s="4" t="s">
        <v>242</v>
      </c>
      <c r="T170" s="4" t="s">
        <v>390</v>
      </c>
      <c r="V170" t="s">
        <v>315</v>
      </c>
      <c r="W170" t="s">
        <v>79</v>
      </c>
      <c r="X170" t="s">
        <v>131</v>
      </c>
      <c r="Y170" s="13">
        <v>47264.615213739897</v>
      </c>
      <c r="Z170" s="13">
        <v>47776.768800519603</v>
      </c>
      <c r="AA170" s="309">
        <v>47776.768800519603</v>
      </c>
      <c r="AB170" t="s">
        <v>316</v>
      </c>
      <c r="AC170" s="1">
        <v>3</v>
      </c>
      <c r="AD170" t="s">
        <v>131</v>
      </c>
      <c r="AE170" s="17">
        <v>28723.35</v>
      </c>
      <c r="AH170" t="s">
        <v>4</v>
      </c>
      <c r="AI170" t="s">
        <v>4</v>
      </c>
    </row>
    <row r="171" spans="1:36">
      <c r="A171" s="1">
        <v>170</v>
      </c>
      <c r="B171" s="5" t="s">
        <v>1170</v>
      </c>
      <c r="C171" s="4" t="s">
        <v>1170</v>
      </c>
      <c r="D171" s="3">
        <v>72381189000625</v>
      </c>
      <c r="F171" t="s">
        <v>307</v>
      </c>
      <c r="G171" s="4" t="s">
        <v>505</v>
      </c>
      <c r="H171" s="19">
        <v>21184000</v>
      </c>
      <c r="I171" s="19" t="str">
        <f t="shared" si="8"/>
        <v>19 21184000</v>
      </c>
      <c r="J171" s="19"/>
      <c r="K171" s="25" t="s">
        <v>1171</v>
      </c>
      <c r="L171" t="str">
        <f t="shared" si="9"/>
        <v>Av Da Emancipação 5000 Parque dos Pinheiros 13184-654 Hortolandia Hortolandia BRASIL</v>
      </c>
      <c r="M171" s="4" t="s">
        <v>336</v>
      </c>
      <c r="N171" s="4" t="s">
        <v>1172</v>
      </c>
      <c r="O171" s="23">
        <v>5000</v>
      </c>
      <c r="P171" s="4"/>
      <c r="Q171" s="4" t="s">
        <v>1173</v>
      </c>
      <c r="R171" s="20" t="s">
        <v>1174</v>
      </c>
      <c r="S171" s="4" t="s">
        <v>1175</v>
      </c>
      <c r="T171" s="4" t="s">
        <v>1175</v>
      </c>
      <c r="V171" t="s">
        <v>315</v>
      </c>
      <c r="W171" t="s">
        <v>59</v>
      </c>
      <c r="X171" t="s">
        <v>131</v>
      </c>
      <c r="Y171" s="13">
        <v>3430097.9789043101</v>
      </c>
      <c r="Z171" s="13">
        <v>3467266.1008694898</v>
      </c>
      <c r="AA171" s="309">
        <v>3467266.1008694898</v>
      </c>
      <c r="AB171" t="s">
        <v>316</v>
      </c>
      <c r="AC171" s="1">
        <v>3</v>
      </c>
      <c r="AD171" t="s">
        <v>131</v>
      </c>
      <c r="AE171" s="17">
        <v>2084517.23</v>
      </c>
      <c r="AH171" t="s">
        <v>4</v>
      </c>
      <c r="AI171" t="s">
        <v>4</v>
      </c>
      <c r="AJ171" t="s">
        <v>1176</v>
      </c>
    </row>
    <row r="172" spans="1:36">
      <c r="A172" s="1">
        <v>171</v>
      </c>
      <c r="B172" s="5" t="s">
        <v>1170</v>
      </c>
      <c r="C172" s="4" t="s">
        <v>1170</v>
      </c>
      <c r="D172" s="3">
        <v>72381189000110</v>
      </c>
      <c r="F172" t="s">
        <v>307</v>
      </c>
      <c r="G172" s="4" t="s">
        <v>1004</v>
      </c>
      <c r="H172" s="19">
        <v>34815558</v>
      </c>
      <c r="I172" s="19" t="str">
        <f t="shared" si="8"/>
        <v>51 34815558</v>
      </c>
      <c r="J172" s="19"/>
      <c r="K172" s="25" t="s">
        <v>1177</v>
      </c>
      <c r="L172" t="str">
        <f t="shared" si="9"/>
        <v>Av Industrial Belgraf S/N Centro 92990-000 Eldorado do Sul Eldorado do Sul BRASIL</v>
      </c>
      <c r="M172" s="4" t="s">
        <v>336</v>
      </c>
      <c r="N172" s="4" t="s">
        <v>1178</v>
      </c>
      <c r="O172" s="21" t="s">
        <v>290</v>
      </c>
      <c r="P172" s="4"/>
      <c r="Q172" s="4" t="s">
        <v>381</v>
      </c>
      <c r="R172" s="20" t="s">
        <v>1179</v>
      </c>
      <c r="S172" s="4" t="s">
        <v>1180</v>
      </c>
      <c r="T172" s="4" t="s">
        <v>1180</v>
      </c>
      <c r="V172" t="s">
        <v>315</v>
      </c>
      <c r="Z172" s="13">
        <v>0</v>
      </c>
      <c r="AA172" s="13"/>
      <c r="AF172" s="17"/>
    </row>
    <row r="173" spans="1:36">
      <c r="A173" s="1">
        <v>172</v>
      </c>
      <c r="B173" s="5" t="s">
        <v>1170</v>
      </c>
      <c r="C173" s="4" t="s">
        <v>1170</v>
      </c>
      <c r="D173" s="3">
        <v>72381189001001</v>
      </c>
      <c r="F173" t="s">
        <v>307</v>
      </c>
      <c r="G173" s="4" t="s">
        <v>1004</v>
      </c>
      <c r="H173" s="19">
        <v>39379888</v>
      </c>
      <c r="I173" s="19" t="str">
        <f t="shared" si="8"/>
        <v>51 39379888</v>
      </c>
      <c r="J173" s="19"/>
      <c r="K173" s="25" t="s">
        <v>1181</v>
      </c>
      <c r="L173" t="str">
        <f t="shared" si="9"/>
        <v>Av Da Emancipação 5000 Parte B Parque dos Pinheiros 13184654 São Paulo Hortolandia BRASIL</v>
      </c>
      <c r="M173" s="4" t="s">
        <v>336</v>
      </c>
      <c r="N173" s="4" t="s">
        <v>1172</v>
      </c>
      <c r="O173" s="4" t="s">
        <v>1182</v>
      </c>
      <c r="P173" s="4" t="s">
        <v>1183</v>
      </c>
      <c r="Q173" s="4" t="s">
        <v>1173</v>
      </c>
      <c r="R173" s="20">
        <v>13184654</v>
      </c>
      <c r="S173" s="4" t="s">
        <v>341</v>
      </c>
      <c r="T173" s="4" t="s">
        <v>1175</v>
      </c>
      <c r="V173" t="s">
        <v>315</v>
      </c>
      <c r="Z173" s="13">
        <v>0</v>
      </c>
      <c r="AA173" s="13"/>
      <c r="AF173" s="17"/>
    </row>
    <row r="174" spans="1:36">
      <c r="A174" s="1">
        <v>173</v>
      </c>
      <c r="B174" s="5" t="s">
        <v>1184</v>
      </c>
      <c r="C174" s="4" t="s">
        <v>1184</v>
      </c>
      <c r="D174" s="3">
        <v>27701624000192</v>
      </c>
      <c r="F174" t="s">
        <v>316</v>
      </c>
      <c r="G174" s="4" t="s">
        <v>308</v>
      </c>
      <c r="H174" s="19">
        <v>21586644</v>
      </c>
      <c r="I174" s="19" t="str">
        <f t="shared" si="8"/>
        <v>21 21586644</v>
      </c>
      <c r="J174" s="19"/>
      <c r="K174" s="25" t="s">
        <v>344</v>
      </c>
      <c r="L174" t="str">
        <f t="shared" si="9"/>
        <v>Rua Lauro Muller 116 Sala 4206 Botafogo 22290160 Rio de Janeiro Rio de Janeiro BRASIL</v>
      </c>
      <c r="M174" s="4" t="s">
        <v>222</v>
      </c>
      <c r="N174" s="4" t="s">
        <v>238</v>
      </c>
      <c r="O174" s="4" t="s">
        <v>403</v>
      </c>
      <c r="P174" s="4" t="s">
        <v>1185</v>
      </c>
      <c r="Q174" s="4" t="s">
        <v>240</v>
      </c>
      <c r="R174" s="20">
        <v>22290160</v>
      </c>
      <c r="S174" s="4" t="s">
        <v>242</v>
      </c>
      <c r="T174" s="4" t="s">
        <v>242</v>
      </c>
      <c r="U174" s="4"/>
      <c r="V174" t="s">
        <v>315</v>
      </c>
      <c r="Z174" s="13">
        <v>0</v>
      </c>
      <c r="AA174" s="13"/>
    </row>
    <row r="175" spans="1:36">
      <c r="A175" s="1">
        <v>174</v>
      </c>
      <c r="B175" s="5" t="s">
        <v>1186</v>
      </c>
      <c r="C175" s="4" t="s">
        <v>1186</v>
      </c>
      <c r="D175" s="3">
        <v>29325233000146</v>
      </c>
      <c r="F175" t="s">
        <v>307</v>
      </c>
      <c r="G175" s="4" t="s">
        <v>308</v>
      </c>
      <c r="H175" s="19">
        <v>25162761</v>
      </c>
      <c r="I175" s="19" t="str">
        <f t="shared" si="8"/>
        <v>21 25162761</v>
      </c>
      <c r="J175" s="19"/>
      <c r="K175" s="25" t="s">
        <v>1187</v>
      </c>
      <c r="L175" t="str">
        <f t="shared" si="9"/>
        <v>Av Ataulfo de Paiva 1079 Sala 601 e 602 Leblon 22440034 Rio de Janeiro Rio de Janeiro BRASIL</v>
      </c>
      <c r="M175" s="4" t="s">
        <v>336</v>
      </c>
      <c r="N175" s="4" t="s">
        <v>1188</v>
      </c>
      <c r="O175" s="4" t="s">
        <v>1189</v>
      </c>
      <c r="P175" s="4" t="s">
        <v>1190</v>
      </c>
      <c r="Q175" s="4" t="s">
        <v>1191</v>
      </c>
      <c r="R175" s="20">
        <v>22440034</v>
      </c>
      <c r="S175" s="4" t="s">
        <v>242</v>
      </c>
      <c r="T175" s="4" t="s">
        <v>242</v>
      </c>
      <c r="V175" t="s">
        <v>315</v>
      </c>
      <c r="Z175" s="13">
        <v>0</v>
      </c>
      <c r="AA175" s="304"/>
    </row>
    <row r="176" spans="1:36">
      <c r="A176" s="1">
        <v>175</v>
      </c>
      <c r="B176" s="5" t="s">
        <v>1192</v>
      </c>
      <c r="C176" s="4" t="s">
        <v>1192</v>
      </c>
      <c r="D176" s="3">
        <v>32269672000193</v>
      </c>
      <c r="F176" t="s">
        <v>316</v>
      </c>
      <c r="G176" s="4" t="s">
        <v>308</v>
      </c>
      <c r="H176" s="19">
        <v>25957447</v>
      </c>
      <c r="I176" s="19" t="str">
        <f t="shared" si="8"/>
        <v>21 25957447</v>
      </c>
      <c r="J176" s="19"/>
      <c r="K176" s="25" t="s">
        <v>344</v>
      </c>
      <c r="L176" t="str">
        <f t="shared" si="9"/>
        <v>Rua Lemos Brito 65 Quintino Bocaiuva 21311380 Rio de Janeiro Rio de Janeiro BRASIL</v>
      </c>
      <c r="M176" s="4" t="s">
        <v>399</v>
      </c>
      <c r="N176" s="4" t="s">
        <v>1193</v>
      </c>
      <c r="O176" s="4" t="s">
        <v>1194</v>
      </c>
      <c r="P176" s="4"/>
      <c r="Q176" s="4" t="s">
        <v>1195</v>
      </c>
      <c r="R176" s="20">
        <v>21311380</v>
      </c>
      <c r="S176" s="4" t="s">
        <v>242</v>
      </c>
      <c r="T176" s="4" t="s">
        <v>242</v>
      </c>
      <c r="V176" t="s">
        <v>315</v>
      </c>
      <c r="Z176" s="13">
        <v>0</v>
      </c>
      <c r="AA176" s="13"/>
    </row>
    <row r="177" spans="1:35">
      <c r="A177" s="1">
        <v>176</v>
      </c>
      <c r="B177" s="5" t="s">
        <v>1196</v>
      </c>
      <c r="C177" s="4" t="s">
        <v>1197</v>
      </c>
      <c r="D177" s="3">
        <v>9303312000149</v>
      </c>
      <c r="F177" t="s">
        <v>307</v>
      </c>
      <c r="G177" s="4" t="s">
        <v>334</v>
      </c>
      <c r="H177" s="19">
        <v>30741799</v>
      </c>
      <c r="I177" s="19" t="str">
        <f t="shared" si="8"/>
        <v>11 30741799</v>
      </c>
      <c r="J177" s="19"/>
      <c r="K177" s="25" t="s">
        <v>1198</v>
      </c>
      <c r="L177" t="str">
        <f t="shared" si="9"/>
        <v>Rua Pedroso Alvarenga 1221 CJ 8B Itaim Bibi 04531-012 São Paulo Sao Paulo BRASIL</v>
      </c>
      <c r="M177" s="4" t="s">
        <v>222</v>
      </c>
      <c r="N177" s="4" t="s">
        <v>1199</v>
      </c>
      <c r="O177" s="25">
        <v>1221</v>
      </c>
      <c r="P177" s="4" t="s">
        <v>1200</v>
      </c>
      <c r="Q177" s="4" t="s">
        <v>738</v>
      </c>
      <c r="R177" s="20" t="s">
        <v>1201</v>
      </c>
      <c r="S177" s="4" t="s">
        <v>341</v>
      </c>
      <c r="T177" s="4" t="s">
        <v>442</v>
      </c>
      <c r="V177" t="s">
        <v>315</v>
      </c>
      <c r="W177" t="s">
        <v>79</v>
      </c>
      <c r="X177" t="s">
        <v>131</v>
      </c>
      <c r="Y177" s="13">
        <v>12757801.644333201</v>
      </c>
      <c r="Z177" s="13">
        <v>12896043.6218045</v>
      </c>
      <c r="AA177" s="309">
        <v>12896043.6218045</v>
      </c>
      <c r="AB177" t="s">
        <v>316</v>
      </c>
      <c r="AC177" s="1">
        <v>3</v>
      </c>
      <c r="AD177" t="s">
        <v>131</v>
      </c>
      <c r="AE177" s="17">
        <v>7753089.71</v>
      </c>
      <c r="AF177" s="11"/>
      <c r="AH177" t="s">
        <v>4</v>
      </c>
      <c r="AI177" t="s">
        <v>4</v>
      </c>
    </row>
    <row r="178" spans="1:35">
      <c r="A178" s="1">
        <v>177</v>
      </c>
      <c r="B178" s="5" t="s">
        <v>1202</v>
      </c>
      <c r="C178" s="4" t="s">
        <v>1202</v>
      </c>
      <c r="D178" s="3">
        <v>29666342000127</v>
      </c>
      <c r="E178" s="4"/>
      <c r="F178" s="4" t="s">
        <v>316</v>
      </c>
      <c r="G178" s="4" t="s">
        <v>308</v>
      </c>
      <c r="H178" s="19" t="s">
        <v>1203</v>
      </c>
      <c r="I178" s="19" t="str">
        <f t="shared" si="8"/>
        <v>21 9282-1591</v>
      </c>
      <c r="J178" s="19"/>
      <c r="K178" s="25" t="s">
        <v>1204</v>
      </c>
      <c r="L178" t="str">
        <f t="shared" si="9"/>
        <v>Rua Alexandre Dumas 634 Sala 1 Chacara Santo Antonio Zona Sul 04717-000 São Paulo São Paulo SP BRASIL</v>
      </c>
      <c r="M178" s="4" t="s">
        <v>222</v>
      </c>
      <c r="N178" s="4" t="s">
        <v>722</v>
      </c>
      <c r="O178" s="4" t="s">
        <v>1205</v>
      </c>
      <c r="P178" s="4" t="s">
        <v>1206</v>
      </c>
      <c r="Q178" s="4" t="s">
        <v>1207</v>
      </c>
      <c r="R178" s="4" t="s">
        <v>1208</v>
      </c>
      <c r="S178" s="4" t="s">
        <v>341</v>
      </c>
      <c r="T178" s="4" t="s">
        <v>341</v>
      </c>
      <c r="U178" s="4" t="s">
        <v>740</v>
      </c>
      <c r="V178" s="4" t="s">
        <v>315</v>
      </c>
      <c r="W178" s="4"/>
      <c r="X178" s="4"/>
      <c r="Y178" s="4"/>
      <c r="Z178" s="13">
        <v>0</v>
      </c>
      <c r="AA178" s="13"/>
      <c r="AB178" s="4"/>
      <c r="AC178" s="22"/>
      <c r="AD178" s="4"/>
      <c r="AE178" s="8"/>
      <c r="AF178" s="4"/>
      <c r="AG178" s="4"/>
      <c r="AH178" s="4"/>
    </row>
    <row r="179" spans="1:35">
      <c r="A179" s="1">
        <v>178</v>
      </c>
      <c r="B179" s="5" t="s">
        <v>1209</v>
      </c>
      <c r="C179" s="4" t="s">
        <v>1210</v>
      </c>
      <c r="D179" s="3">
        <v>6913480001059</v>
      </c>
      <c r="F179" t="s">
        <v>307</v>
      </c>
      <c r="G179" s="4" t="s">
        <v>308</v>
      </c>
      <c r="H179" s="19">
        <v>21959200</v>
      </c>
      <c r="I179" s="19" t="str">
        <f t="shared" si="8"/>
        <v>21 21959200</v>
      </c>
      <c r="J179" s="19"/>
      <c r="K179" s="25" t="s">
        <v>1211</v>
      </c>
      <c r="L179" t="str">
        <f t="shared" si="9"/>
        <v>Rua Rosa Orsi Dolçoquio 100 Cordeiros 88311720 Santa Catarina Itajaí BRASIL</v>
      </c>
      <c r="M179" s="4" t="s">
        <v>222</v>
      </c>
      <c r="N179" s="4" t="s">
        <v>1212</v>
      </c>
      <c r="O179" s="4" t="s">
        <v>1213</v>
      </c>
      <c r="P179" s="4"/>
      <c r="Q179" s="4" t="s">
        <v>1214</v>
      </c>
      <c r="R179" s="20">
        <v>88311720</v>
      </c>
      <c r="S179" s="4" t="s">
        <v>670</v>
      </c>
      <c r="T179" s="4" t="s">
        <v>1215</v>
      </c>
      <c r="V179" t="s">
        <v>315</v>
      </c>
      <c r="W179" t="s">
        <v>79</v>
      </c>
      <c r="X179" t="s">
        <v>131</v>
      </c>
      <c r="Y179" s="13">
        <v>76465.030786062503</v>
      </c>
      <c r="Z179" s="13">
        <v>77293.596502787404</v>
      </c>
      <c r="AA179" s="309">
        <v>77293.596502787404</v>
      </c>
      <c r="AB179" t="s">
        <v>316</v>
      </c>
      <c r="AC179" s="1">
        <v>3</v>
      </c>
      <c r="AD179" t="s">
        <v>131</v>
      </c>
      <c r="AE179" s="17">
        <v>46468.84</v>
      </c>
      <c r="AF179" t="s">
        <v>1216</v>
      </c>
      <c r="AH179" t="s">
        <v>4</v>
      </c>
      <c r="AI179" t="s">
        <v>4</v>
      </c>
    </row>
    <row r="180" spans="1:35">
      <c r="A180" s="1">
        <v>179</v>
      </c>
      <c r="B180" s="5" t="s">
        <v>1217</v>
      </c>
      <c r="C180" s="4" t="s">
        <v>1217</v>
      </c>
      <c r="D180" s="30">
        <v>9522896446</v>
      </c>
      <c r="F180" t="s">
        <v>307</v>
      </c>
      <c r="G180" s="4"/>
      <c r="H180" s="19" t="s">
        <v>247</v>
      </c>
      <c r="I180" s="19" t="str">
        <f t="shared" si="8"/>
        <v>não encontrado</v>
      </c>
      <c r="J180" s="19"/>
      <c r="K180" s="25" t="s">
        <v>344</v>
      </c>
      <c r="L180" t="str">
        <f t="shared" si="9"/>
        <v>Rua Mario Covas Junior 215 Apto 2101 Barra da Tijuca 22631030 Rio de Janeiro Rio de Janeiro BRASIL</v>
      </c>
      <c r="M180" s="4" t="s">
        <v>222</v>
      </c>
      <c r="N180" s="4" t="s">
        <v>1218</v>
      </c>
      <c r="O180" s="4" t="s">
        <v>1219</v>
      </c>
      <c r="P180" s="4" t="s">
        <v>1220</v>
      </c>
      <c r="Q180" s="4" t="s">
        <v>578</v>
      </c>
      <c r="R180" s="20">
        <v>22631030</v>
      </c>
      <c r="S180" s="4" t="s">
        <v>242</v>
      </c>
      <c r="T180" s="4" t="s">
        <v>242</v>
      </c>
      <c r="V180" t="s">
        <v>315</v>
      </c>
      <c r="Z180" s="13">
        <v>0</v>
      </c>
      <c r="AA180" s="13"/>
      <c r="AF180" s="19" t="s">
        <v>1221</v>
      </c>
    </row>
    <row r="181" spans="1:35">
      <c r="A181" s="1">
        <v>180</v>
      </c>
      <c r="B181" s="5" t="s">
        <v>1222</v>
      </c>
      <c r="C181" s="4" t="s">
        <v>1222</v>
      </c>
      <c r="D181" s="3">
        <v>41742888000115</v>
      </c>
      <c r="F181" t="s">
        <v>316</v>
      </c>
      <c r="G181" s="4" t="s">
        <v>510</v>
      </c>
      <c r="H181" s="19">
        <v>96869828</v>
      </c>
      <c r="I181" s="19" t="str">
        <f t="shared" si="8"/>
        <v>41 96869828</v>
      </c>
      <c r="J181" s="19"/>
      <c r="K181" s="25" t="s">
        <v>1223</v>
      </c>
      <c r="L181" t="str">
        <f t="shared" si="9"/>
        <v>Rua Mario Covas Junior 215 Apto 2101 Barra da Tijuca 22631030 Rio de Janeiro Rio de Janeiro BRASIL</v>
      </c>
      <c r="M181" s="4" t="s">
        <v>222</v>
      </c>
      <c r="N181" s="4" t="s">
        <v>1218</v>
      </c>
      <c r="O181" s="4" t="s">
        <v>1219</v>
      </c>
      <c r="P181" s="4" t="s">
        <v>1220</v>
      </c>
      <c r="Q181" s="4" t="s">
        <v>578</v>
      </c>
      <c r="R181" s="20">
        <v>22631030</v>
      </c>
      <c r="S181" s="4" t="s">
        <v>242</v>
      </c>
      <c r="T181" s="4" t="s">
        <v>242</v>
      </c>
      <c r="V181" t="s">
        <v>315</v>
      </c>
      <c r="Z181" s="13">
        <v>0</v>
      </c>
      <c r="AA181" s="13"/>
    </row>
    <row r="182" spans="1:35">
      <c r="A182" s="1">
        <v>181</v>
      </c>
      <c r="B182" s="5" t="s">
        <v>1224</v>
      </c>
      <c r="C182" s="4" t="s">
        <v>1225</v>
      </c>
      <c r="D182" s="3">
        <v>27694296000144</v>
      </c>
      <c r="F182" t="s">
        <v>316</v>
      </c>
      <c r="G182" s="4" t="s">
        <v>308</v>
      </c>
      <c r="H182" s="19">
        <v>39390502</v>
      </c>
      <c r="I182" s="19" t="str">
        <f t="shared" si="8"/>
        <v>21 39390502</v>
      </c>
      <c r="J182" s="19"/>
      <c r="K182" s="25" t="s">
        <v>1226</v>
      </c>
      <c r="L182" t="str">
        <f t="shared" si="9"/>
        <v>Av João Cabral de Melo Neto 850 Bloco 001 Sala 1229 Barra da Tijuca 22775057 Rio de Janeiro Rio de Janeiro BRASIL</v>
      </c>
      <c r="M182" s="4" t="s">
        <v>336</v>
      </c>
      <c r="N182" s="4" t="s">
        <v>607</v>
      </c>
      <c r="O182" s="4" t="s">
        <v>608</v>
      </c>
      <c r="P182" s="4" t="s">
        <v>1227</v>
      </c>
      <c r="Q182" s="4" t="s">
        <v>578</v>
      </c>
      <c r="R182" s="20">
        <v>22775057</v>
      </c>
      <c r="S182" s="4" t="s">
        <v>242</v>
      </c>
      <c r="T182" s="4" t="s">
        <v>242</v>
      </c>
      <c r="V182" t="s">
        <v>315</v>
      </c>
      <c r="Z182" s="13">
        <v>0</v>
      </c>
      <c r="AA182" s="13"/>
    </row>
    <row r="183" spans="1:35">
      <c r="A183" s="1">
        <v>182</v>
      </c>
      <c r="B183" s="5" t="s">
        <v>1228</v>
      </c>
      <c r="C183" s="4" t="s">
        <v>1228</v>
      </c>
      <c r="D183" s="3">
        <v>4892707000100</v>
      </c>
      <c r="F183" t="s">
        <v>307</v>
      </c>
      <c r="G183" s="4" t="s">
        <v>1229</v>
      </c>
      <c r="H183" s="19">
        <v>31542822</v>
      </c>
      <c r="I183" s="19" t="str">
        <f t="shared" si="8"/>
        <v>61 31542822</v>
      </c>
      <c r="J183" s="19"/>
      <c r="K183" s="25" t="s">
        <v>247</v>
      </c>
      <c r="L183" t="str">
        <f t="shared" si="9"/>
        <v>Quadra 3 Lote A Ed N dos Transp 4o andar San 70040902 Distrito Federal Brasilia BRASIL</v>
      </c>
      <c r="M183" s="4" t="s">
        <v>1230</v>
      </c>
      <c r="N183" s="4" t="s">
        <v>1231</v>
      </c>
      <c r="O183" s="4"/>
      <c r="P183" s="4" t="s">
        <v>1232</v>
      </c>
      <c r="Q183" s="4" t="s">
        <v>1233</v>
      </c>
      <c r="R183" s="20">
        <v>70040902</v>
      </c>
      <c r="S183" s="4" t="s">
        <v>1234</v>
      </c>
      <c r="T183" s="4" t="s">
        <v>669</v>
      </c>
      <c r="V183" t="s">
        <v>315</v>
      </c>
      <c r="W183" t="s">
        <v>79</v>
      </c>
      <c r="X183" t="s">
        <v>131</v>
      </c>
      <c r="Y183" s="13">
        <v>8978.56</v>
      </c>
      <c r="Z183" s="13">
        <v>8978.56</v>
      </c>
      <c r="AA183" s="303">
        <v>8978.56</v>
      </c>
      <c r="AH183" t="s">
        <v>4</v>
      </c>
    </row>
    <row r="184" spans="1:35">
      <c r="A184" s="1">
        <v>183</v>
      </c>
      <c r="B184" s="5" t="s">
        <v>1235</v>
      </c>
      <c r="C184" s="4" t="s">
        <v>1235</v>
      </c>
      <c r="D184" s="3">
        <v>5516218000117</v>
      </c>
      <c r="F184" t="s">
        <v>307</v>
      </c>
      <c r="G184" s="4" t="s">
        <v>334</v>
      </c>
      <c r="H184" s="19">
        <v>33301000</v>
      </c>
      <c r="I184" s="19" t="str">
        <f t="shared" si="8"/>
        <v>11 33301000</v>
      </c>
      <c r="J184" s="19"/>
      <c r="K184" s="25" t="s">
        <v>1236</v>
      </c>
      <c r="L184" t="str">
        <f t="shared" si="9"/>
        <v>Av Jorn Roberto Marinho 85 Sala 21 e 51 Cidade Moncoes 4576010 São Paulo São Paulo BRASIL</v>
      </c>
      <c r="M184" s="4" t="s">
        <v>336</v>
      </c>
      <c r="N184" s="4" t="s">
        <v>1237</v>
      </c>
      <c r="O184" s="4" t="s">
        <v>1238</v>
      </c>
      <c r="P184" s="4" t="s">
        <v>1239</v>
      </c>
      <c r="Q184" s="4" t="s">
        <v>1240</v>
      </c>
      <c r="R184" s="20">
        <v>4576010</v>
      </c>
      <c r="S184" s="4" t="s">
        <v>341</v>
      </c>
      <c r="T184" s="4" t="s">
        <v>341</v>
      </c>
      <c r="V184" t="s">
        <v>315</v>
      </c>
      <c r="Z184" s="13">
        <v>0</v>
      </c>
      <c r="AA184" s="13"/>
    </row>
    <row r="185" spans="1:35">
      <c r="A185" s="1">
        <v>184</v>
      </c>
      <c r="B185" s="5" t="s">
        <v>1241</v>
      </c>
      <c r="C185" s="4" t="s">
        <v>1242</v>
      </c>
      <c r="D185" s="3">
        <v>49728108001166</v>
      </c>
      <c r="F185" t="s">
        <v>307</v>
      </c>
      <c r="G185" s="4" t="s">
        <v>308</v>
      </c>
      <c r="H185" s="19">
        <v>35002420</v>
      </c>
      <c r="I185" s="19" t="str">
        <f t="shared" si="8"/>
        <v>21 35002420</v>
      </c>
      <c r="J185" s="19"/>
      <c r="K185" s="25" t="s">
        <v>1243</v>
      </c>
      <c r="L185" t="str">
        <f t="shared" si="9"/>
        <v>Av Almirante Barroso 81 28o andar Sala 2801 A Centro 20031004 Rio de Janeiro Rio de Janeiro BRASIL</v>
      </c>
      <c r="M185" s="4" t="s">
        <v>336</v>
      </c>
      <c r="N185" s="4" t="s">
        <v>557</v>
      </c>
      <c r="O185" s="23">
        <v>81</v>
      </c>
      <c r="P185" s="4" t="s">
        <v>1244</v>
      </c>
      <c r="Q185" s="4" t="s">
        <v>381</v>
      </c>
      <c r="R185" s="20">
        <v>20031004</v>
      </c>
      <c r="S185" s="4" t="s">
        <v>242</v>
      </c>
      <c r="T185" s="4" t="s">
        <v>242</v>
      </c>
      <c r="V185" t="s">
        <v>315</v>
      </c>
      <c r="Z185" s="13">
        <v>0</v>
      </c>
      <c r="AA185" s="13"/>
    </row>
    <row r="186" spans="1:35">
      <c r="A186" s="1">
        <v>185</v>
      </c>
      <c r="B186" s="5" t="s">
        <v>1245</v>
      </c>
      <c r="C186" s="4" t="s">
        <v>1245</v>
      </c>
      <c r="D186" s="3">
        <v>33791891000109</v>
      </c>
      <c r="F186" t="s">
        <v>316</v>
      </c>
      <c r="G186" s="4" t="s">
        <v>383</v>
      </c>
      <c r="H186" s="19">
        <v>27224477</v>
      </c>
      <c r="I186" s="19" t="str">
        <f t="shared" si="8"/>
        <v>22 27224477</v>
      </c>
      <c r="J186" s="19"/>
      <c r="K186" s="25" t="s">
        <v>1246</v>
      </c>
      <c r="L186" t="str">
        <f t="shared" si="9"/>
        <v>Av Vinte e Oito de Março 13 Sala 2 Parque Fazendinha 28020740 Rio de Janeiro Campos dos Goytacazes BRASIL</v>
      </c>
      <c r="M186" s="4" t="s">
        <v>336</v>
      </c>
      <c r="N186" s="4" t="s">
        <v>1247</v>
      </c>
      <c r="O186" s="4" t="s">
        <v>702</v>
      </c>
      <c r="P186" s="4" t="s">
        <v>1248</v>
      </c>
      <c r="Q186" s="4" t="s">
        <v>1249</v>
      </c>
      <c r="R186" s="20">
        <v>28020740</v>
      </c>
      <c r="S186" s="4" t="s">
        <v>242</v>
      </c>
      <c r="T186" s="4" t="s">
        <v>390</v>
      </c>
      <c r="V186" t="s">
        <v>315</v>
      </c>
      <c r="Z186" s="13">
        <v>0</v>
      </c>
      <c r="AA186" s="13"/>
    </row>
    <row r="187" spans="1:35">
      <c r="A187" s="1">
        <v>186</v>
      </c>
      <c r="B187" s="5" t="s">
        <v>1250</v>
      </c>
      <c r="C187" s="4" t="s">
        <v>1250</v>
      </c>
      <c r="D187" s="3">
        <v>33036007000112</v>
      </c>
      <c r="E187" s="4"/>
      <c r="F187" s="4" t="s">
        <v>316</v>
      </c>
      <c r="G187" s="4" t="s">
        <v>308</v>
      </c>
      <c r="H187" s="19" t="s">
        <v>1251</v>
      </c>
      <c r="I187" s="19" t="str">
        <f t="shared" si="8"/>
        <v>21 3825-2775</v>
      </c>
      <c r="J187" s="19"/>
      <c r="K187" s="25" t="s">
        <v>1252</v>
      </c>
      <c r="L187" t="str">
        <f t="shared" ref="L187:L214" si="10">TRIM(M187&amp;" "&amp;N187&amp;" "&amp;O187&amp;" "&amp;P187&amp;" "&amp;Q187&amp;" "&amp;R187&amp;" "&amp;S187&amp;" "&amp;T187&amp;" "&amp;U187&amp;" "&amp;V187)</f>
        <v>Rua Acre 77 Sala 501 Centro 20081-000 Rio de Janeiro Rio de Janeiro RJ BRASIL</v>
      </c>
      <c r="M187" s="4" t="s">
        <v>222</v>
      </c>
      <c r="N187" s="4" t="s">
        <v>1253</v>
      </c>
      <c r="O187" s="4" t="s">
        <v>1254</v>
      </c>
      <c r="P187" s="4" t="s">
        <v>1255</v>
      </c>
      <c r="Q187" s="4" t="s">
        <v>381</v>
      </c>
      <c r="R187" s="4" t="s">
        <v>1256</v>
      </c>
      <c r="S187" s="4" t="s">
        <v>242</v>
      </c>
      <c r="T187" s="4" t="s">
        <v>242</v>
      </c>
      <c r="U187" s="4" t="s">
        <v>243</v>
      </c>
      <c r="V187" s="4" t="s">
        <v>315</v>
      </c>
      <c r="W187" s="4"/>
      <c r="X187" s="4"/>
      <c r="Y187" s="4"/>
      <c r="Z187" s="13">
        <v>0</v>
      </c>
      <c r="AA187" s="13"/>
      <c r="AB187" s="4"/>
      <c r="AC187" s="22"/>
      <c r="AD187" s="4"/>
      <c r="AE187" s="8"/>
      <c r="AF187" s="4"/>
      <c r="AG187" s="4"/>
      <c r="AH187" s="4"/>
    </row>
    <row r="188" spans="1:35">
      <c r="A188" s="1">
        <v>187</v>
      </c>
      <c r="B188" s="5" t="s">
        <v>279</v>
      </c>
      <c r="C188" s="4" t="s">
        <v>279</v>
      </c>
      <c r="D188" s="21" t="s">
        <v>280</v>
      </c>
      <c r="E188" s="4"/>
      <c r="F188" s="4" t="s">
        <v>307</v>
      </c>
      <c r="G188" s="4" t="s">
        <v>1257</v>
      </c>
      <c r="H188" s="19" t="s">
        <v>273</v>
      </c>
      <c r="I188" s="19" t="str">
        <f t="shared" si="8"/>
        <v>21 2163-4687</v>
      </c>
      <c r="J188" s="19"/>
      <c r="K188" s="25" t="s">
        <v>274</v>
      </c>
      <c r="L188" t="str">
        <f t="shared" si="10"/>
        <v>Praia Do Flamengo 154 Andar 10 Parte Flamengo 22210-030 Rio de Janeiro Rio de Janeiro RJ BRASIL</v>
      </c>
      <c r="M188" s="4" t="s">
        <v>1161</v>
      </c>
      <c r="N188" s="4" t="s">
        <v>1258</v>
      </c>
      <c r="O188" s="4" t="s">
        <v>1259</v>
      </c>
      <c r="P188" s="4" t="s">
        <v>1260</v>
      </c>
      <c r="Q188" s="4" t="s">
        <v>1261</v>
      </c>
      <c r="R188" s="4" t="s">
        <v>270</v>
      </c>
      <c r="S188" s="4" t="s">
        <v>242</v>
      </c>
      <c r="T188" s="4" t="s">
        <v>242</v>
      </c>
      <c r="U188" s="4" t="s">
        <v>243</v>
      </c>
      <c r="V188" s="4" t="s">
        <v>315</v>
      </c>
      <c r="W188" s="4"/>
      <c r="X188" s="4"/>
      <c r="Y188" s="4"/>
      <c r="Z188" s="13">
        <v>0</v>
      </c>
      <c r="AA188" s="13"/>
      <c r="AB188" s="4"/>
      <c r="AC188" s="22"/>
      <c r="AD188" s="4"/>
      <c r="AE188" s="8"/>
      <c r="AF188" s="4"/>
      <c r="AG188" s="4"/>
      <c r="AH188" s="4"/>
    </row>
    <row r="189" spans="1:35">
      <c r="A189" s="1">
        <v>188</v>
      </c>
      <c r="B189" s="5" t="s">
        <v>1262</v>
      </c>
      <c r="C189" s="4" t="s">
        <v>1262</v>
      </c>
      <c r="D189" s="3">
        <v>29841868000104</v>
      </c>
      <c r="F189" t="s">
        <v>316</v>
      </c>
      <c r="G189" s="4" t="s">
        <v>334</v>
      </c>
      <c r="H189" s="19">
        <v>38845924</v>
      </c>
      <c r="I189" s="19" t="str">
        <f t="shared" si="8"/>
        <v>11 38845924</v>
      </c>
      <c r="J189" s="19"/>
      <c r="K189" s="25" t="s">
        <v>1263</v>
      </c>
      <c r="L189" t="str">
        <f t="shared" si="10"/>
        <v>Rua Manuel da Nobrega 595 Conj 21 Sala 03 Paraiso 4001083 São Paulo São Paulo BRASIL</v>
      </c>
      <c r="M189" s="4" t="s">
        <v>222</v>
      </c>
      <c r="N189" s="4" t="s">
        <v>1264</v>
      </c>
      <c r="O189" s="4" t="s">
        <v>1265</v>
      </c>
      <c r="P189" s="4" t="s">
        <v>1266</v>
      </c>
      <c r="Q189" s="4" t="s">
        <v>1267</v>
      </c>
      <c r="R189" s="20">
        <v>4001083</v>
      </c>
      <c r="S189" s="4" t="s">
        <v>341</v>
      </c>
      <c r="T189" s="4" t="s">
        <v>341</v>
      </c>
      <c r="V189" t="s">
        <v>315</v>
      </c>
      <c r="Z189" s="13">
        <v>0</v>
      </c>
      <c r="AA189" s="13"/>
    </row>
    <row r="190" spans="1:35">
      <c r="A190" s="1">
        <v>189</v>
      </c>
      <c r="B190" s="5" t="s">
        <v>1268</v>
      </c>
      <c r="C190" s="4" t="s">
        <v>1268</v>
      </c>
      <c r="D190" s="3">
        <v>12483353000179</v>
      </c>
      <c r="F190" t="s">
        <v>307</v>
      </c>
      <c r="G190" s="4" t="s">
        <v>383</v>
      </c>
      <c r="H190" s="19">
        <v>27684760</v>
      </c>
      <c r="I190" s="19" t="str">
        <f t="shared" si="8"/>
        <v>22 27684760</v>
      </c>
      <c r="J190" s="19"/>
      <c r="K190" s="25" t="s">
        <v>1269</v>
      </c>
      <c r="L190" t="str">
        <f t="shared" si="10"/>
        <v>Rod Br 101 Com RJ 182 0 Lote 03 e 13 Zona Zenc 27998000 Rio de Janeiro Carapebus BRASIL</v>
      </c>
      <c r="M190" s="4" t="s">
        <v>310</v>
      </c>
      <c r="N190" s="4" t="s">
        <v>1270</v>
      </c>
      <c r="O190" s="4" t="s">
        <v>1271</v>
      </c>
      <c r="P190" s="4" t="s">
        <v>1272</v>
      </c>
      <c r="Q190" s="4" t="s">
        <v>1273</v>
      </c>
      <c r="R190" s="20">
        <v>27998000</v>
      </c>
      <c r="S190" s="4" t="s">
        <v>242</v>
      </c>
      <c r="T190" s="4" t="s">
        <v>1274</v>
      </c>
      <c r="V190" t="s">
        <v>315</v>
      </c>
      <c r="Z190" s="13">
        <v>0</v>
      </c>
      <c r="AA190" s="13"/>
    </row>
    <row r="191" spans="1:35">
      <c r="A191" s="1">
        <v>190</v>
      </c>
      <c r="B191" s="5" t="s">
        <v>1275</v>
      </c>
      <c r="C191" s="4" t="s">
        <v>1275</v>
      </c>
      <c r="D191" s="3">
        <v>75032000156</v>
      </c>
      <c r="F191" t="s">
        <v>307</v>
      </c>
      <c r="G191" s="4" t="s">
        <v>308</v>
      </c>
      <c r="H191" s="19">
        <v>35538250</v>
      </c>
      <c r="I191" s="19" t="str">
        <f t="shared" si="8"/>
        <v>21 35538250</v>
      </c>
      <c r="J191" s="19"/>
      <c r="K191" s="25" t="s">
        <v>247</v>
      </c>
      <c r="L191" t="str">
        <f t="shared" si="10"/>
        <v>Rod Indio Tibirica 3005 Galpão 1 Centro de Ouro Fino Paulista 9442000 São Paulo Ribeirão Pires BRASIL</v>
      </c>
      <c r="M191" s="4" t="s">
        <v>310</v>
      </c>
      <c r="N191" s="4" t="s">
        <v>1276</v>
      </c>
      <c r="O191" s="4" t="s">
        <v>1277</v>
      </c>
      <c r="P191" s="4" t="s">
        <v>1278</v>
      </c>
      <c r="Q191" s="4" t="s">
        <v>1279</v>
      </c>
      <c r="R191" s="20">
        <v>9442000</v>
      </c>
      <c r="S191" s="4" t="s">
        <v>341</v>
      </c>
      <c r="T191" s="4" t="s">
        <v>1280</v>
      </c>
      <c r="V191" t="s">
        <v>315</v>
      </c>
      <c r="W191" t="s">
        <v>79</v>
      </c>
      <c r="X191" t="s">
        <v>131</v>
      </c>
      <c r="Y191" s="13">
        <v>447512.99777807097</v>
      </c>
      <c r="Z191" s="13">
        <v>452362.19386072399</v>
      </c>
      <c r="AA191" s="309">
        <v>452362.19386072399</v>
      </c>
      <c r="AB191" t="s">
        <v>316</v>
      </c>
      <c r="AC191" s="1">
        <v>3</v>
      </c>
      <c r="AD191" t="s">
        <v>131</v>
      </c>
      <c r="AE191" s="17">
        <v>271959.74</v>
      </c>
      <c r="AH191" t="s">
        <v>4</v>
      </c>
      <c r="AI191" t="s">
        <v>4</v>
      </c>
    </row>
    <row r="192" spans="1:35">
      <c r="A192" s="1">
        <v>191</v>
      </c>
      <c r="B192" s="5" t="s">
        <v>1281</v>
      </c>
      <c r="C192" s="4" t="s">
        <v>1281</v>
      </c>
      <c r="D192" s="3">
        <v>33053580000134</v>
      </c>
      <c r="F192" t="s">
        <v>307</v>
      </c>
      <c r="G192" s="4" t="s">
        <v>334</v>
      </c>
      <c r="H192" s="19">
        <v>42900202</v>
      </c>
      <c r="I192" s="19" t="str">
        <f t="shared" si="8"/>
        <v>11 42900202</v>
      </c>
      <c r="J192" s="19"/>
      <c r="K192" s="25" t="s">
        <v>1282</v>
      </c>
      <c r="L192" t="str">
        <f t="shared" si="10"/>
        <v>Av Doutor Romeu Tortima 724 Jardim Santa Genbra ll 13084791 São Paulo São Paulo BRASIL</v>
      </c>
      <c r="M192" s="4" t="s">
        <v>336</v>
      </c>
      <c r="N192" s="4" t="s">
        <v>1283</v>
      </c>
      <c r="O192" s="4" t="s">
        <v>1284</v>
      </c>
      <c r="P192" s="4"/>
      <c r="Q192" s="4" t="s">
        <v>1285</v>
      </c>
      <c r="R192" s="20">
        <v>13084791</v>
      </c>
      <c r="S192" s="4" t="s">
        <v>341</v>
      </c>
      <c r="T192" s="4" t="s">
        <v>341</v>
      </c>
      <c r="V192" t="s">
        <v>315</v>
      </c>
      <c r="Z192" s="13">
        <v>0</v>
      </c>
      <c r="AA192" s="13"/>
    </row>
    <row r="193" spans="1:36">
      <c r="A193" s="1">
        <v>192</v>
      </c>
      <c r="B193" s="5" t="s">
        <v>1286</v>
      </c>
      <c r="C193" s="4" t="s">
        <v>1286</v>
      </c>
      <c r="D193" s="3">
        <v>79890224000176</v>
      </c>
      <c r="F193" t="s">
        <v>316</v>
      </c>
      <c r="G193" s="4" t="s">
        <v>714</v>
      </c>
      <c r="H193" s="19">
        <v>32422151</v>
      </c>
      <c r="I193" s="19" t="str">
        <f t="shared" si="8"/>
        <v>48 32422151</v>
      </c>
      <c r="J193" s="19"/>
      <c r="K193" s="25" t="s">
        <v>344</v>
      </c>
      <c r="L193" t="str">
        <f t="shared" si="10"/>
        <v>Rua Pedro Gusso 2486 Cic 81310300 Parana Curitiba BRASIL</v>
      </c>
      <c r="M193" s="4" t="s">
        <v>222</v>
      </c>
      <c r="N193" s="4" t="s">
        <v>1287</v>
      </c>
      <c r="O193" s="4" t="s">
        <v>1288</v>
      </c>
      <c r="P193" s="4"/>
      <c r="Q193" s="4" t="s">
        <v>1289</v>
      </c>
      <c r="R193" s="20">
        <v>81310300</v>
      </c>
      <c r="S193" s="4" t="s">
        <v>411</v>
      </c>
      <c r="T193" s="4" t="s">
        <v>420</v>
      </c>
      <c r="V193" t="s">
        <v>315</v>
      </c>
      <c r="Z193" s="13">
        <v>0</v>
      </c>
      <c r="AA193" s="13"/>
    </row>
    <row r="194" spans="1:36">
      <c r="A194" s="1">
        <v>193</v>
      </c>
      <c r="B194" s="5" t="s">
        <v>1290</v>
      </c>
      <c r="C194" s="4" t="s">
        <v>1291</v>
      </c>
      <c r="D194" s="3">
        <v>7639722000130</v>
      </c>
      <c r="F194" t="s">
        <v>307</v>
      </c>
      <c r="G194" s="4" t="s">
        <v>573</v>
      </c>
      <c r="H194" s="19">
        <v>32346079</v>
      </c>
      <c r="I194" s="19" t="str">
        <f t="shared" si="8"/>
        <v>31 32346079</v>
      </c>
      <c r="J194" s="19"/>
      <c r="K194" s="25" t="s">
        <v>1292</v>
      </c>
      <c r="L194" t="str">
        <f t="shared" si="10"/>
        <v>Rua Vicente Leite 115 Cordovil 21250340 Rio de Janeiro Rio de Janeiro BRASIL</v>
      </c>
      <c r="M194" s="4" t="s">
        <v>222</v>
      </c>
      <c r="N194" s="4" t="s">
        <v>1293</v>
      </c>
      <c r="O194" s="4" t="s">
        <v>1294</v>
      </c>
      <c r="P194" s="4"/>
      <c r="Q194" s="4" t="s">
        <v>1295</v>
      </c>
      <c r="R194" s="20">
        <v>21250340</v>
      </c>
      <c r="S194" s="4" t="s">
        <v>242</v>
      </c>
      <c r="T194" s="4" t="s">
        <v>242</v>
      </c>
      <c r="V194" t="s">
        <v>315</v>
      </c>
      <c r="W194" t="s">
        <v>79</v>
      </c>
      <c r="X194" t="s">
        <v>131</v>
      </c>
      <c r="Y194" s="13">
        <v>174590.01743692599</v>
      </c>
      <c r="Z194" s="13">
        <v>176481.85350164099</v>
      </c>
      <c r="AA194" s="309">
        <v>176481.85350164099</v>
      </c>
      <c r="AB194" t="s">
        <v>316</v>
      </c>
      <c r="AC194" s="1">
        <v>3</v>
      </c>
      <c r="AD194" t="s">
        <v>131</v>
      </c>
      <c r="AE194" s="17">
        <v>106100.73</v>
      </c>
      <c r="AH194" t="s">
        <v>4</v>
      </c>
      <c r="AI194" t="s">
        <v>4</v>
      </c>
    </row>
    <row r="195" spans="1:36">
      <c r="A195" s="1">
        <v>194</v>
      </c>
      <c r="B195" t="s">
        <v>1296</v>
      </c>
      <c r="C195" t="s">
        <v>1296</v>
      </c>
      <c r="D195" s="24" t="s">
        <v>1297</v>
      </c>
      <c r="F195" t="s">
        <v>307</v>
      </c>
      <c r="G195">
        <v>31</v>
      </c>
      <c r="H195" s="19" t="s">
        <v>1298</v>
      </c>
      <c r="I195" s="19" t="str">
        <f t="shared" si="8"/>
        <v>31 2526-2700</v>
      </c>
      <c r="J195" s="19"/>
      <c r="K195" s="25" t="s">
        <v>1292</v>
      </c>
      <c r="L195" t="str">
        <f t="shared" si="10"/>
        <v>Rua Desembargador Jorge Fontana 80 Sala 1305 Belverde 30320-670 Belo Horizonte Belo Horizonte MG BRASIL</v>
      </c>
      <c r="M195" t="s">
        <v>222</v>
      </c>
      <c r="N195" t="s">
        <v>1299</v>
      </c>
      <c r="O195">
        <v>80</v>
      </c>
      <c r="P195" t="s">
        <v>1300</v>
      </c>
      <c r="Q195" t="s">
        <v>1301</v>
      </c>
      <c r="R195" t="s">
        <v>1302</v>
      </c>
      <c r="S195" t="s">
        <v>630</v>
      </c>
      <c r="T195" t="s">
        <v>630</v>
      </c>
      <c r="U195" t="s">
        <v>631</v>
      </c>
      <c r="V195" t="s">
        <v>315</v>
      </c>
      <c r="W195" t="s">
        <v>79</v>
      </c>
      <c r="X195" t="s">
        <v>131</v>
      </c>
      <c r="Y195" s="13">
        <v>1056552.5241195301</v>
      </c>
      <c r="Z195" s="13">
        <v>1068001.19798267</v>
      </c>
      <c r="AA195" s="309">
        <v>1068001.19798267</v>
      </c>
      <c r="AB195" t="s">
        <v>316</v>
      </c>
      <c r="AC195" s="1">
        <v>3</v>
      </c>
      <c r="AD195" t="s">
        <v>131</v>
      </c>
      <c r="AE195" s="17">
        <v>642081.35</v>
      </c>
      <c r="AF195" s="17" t="s">
        <v>1303</v>
      </c>
      <c r="AH195" t="s">
        <v>4</v>
      </c>
      <c r="AI195" t="s">
        <v>4</v>
      </c>
    </row>
    <row r="196" spans="1:36">
      <c r="A196" s="1">
        <v>195</v>
      </c>
      <c r="B196" s="5" t="s">
        <v>1304</v>
      </c>
      <c r="C196" s="4" t="s">
        <v>1304</v>
      </c>
      <c r="D196" s="3">
        <v>376282000126</v>
      </c>
      <c r="F196" t="s">
        <v>307</v>
      </c>
      <c r="G196" s="4" t="s">
        <v>334</v>
      </c>
      <c r="H196" s="19">
        <v>38621236</v>
      </c>
      <c r="I196" s="19" t="str">
        <f t="shared" si="8"/>
        <v>11 38621236</v>
      </c>
      <c r="J196" s="19"/>
      <c r="K196" s="25" t="s">
        <v>1305</v>
      </c>
      <c r="L196" t="str">
        <f t="shared" si="10"/>
        <v>Rua Esp dos Ministerios Bloco P 5o andar Zona Civico Administrativa 70048900 Distrito Federal Brasilia BRASIL</v>
      </c>
      <c r="M196" s="4" t="s">
        <v>222</v>
      </c>
      <c r="N196" s="4" t="s">
        <v>1306</v>
      </c>
      <c r="O196" s="4"/>
      <c r="P196" s="4" t="s">
        <v>1307</v>
      </c>
      <c r="Q196" s="4" t="s">
        <v>1308</v>
      </c>
      <c r="R196" s="20">
        <v>70048900</v>
      </c>
      <c r="S196" s="4" t="s">
        <v>1234</v>
      </c>
      <c r="T196" s="4" t="s">
        <v>669</v>
      </c>
      <c r="V196" t="s">
        <v>315</v>
      </c>
      <c r="W196" t="s">
        <v>79</v>
      </c>
      <c r="X196" t="s">
        <v>131</v>
      </c>
      <c r="Y196" s="13">
        <v>111483.43353859799</v>
      </c>
      <c r="Z196" s="13">
        <v>112691.454382417</v>
      </c>
      <c r="AA196" s="309">
        <v>112691.454382417</v>
      </c>
      <c r="AB196" t="s">
        <v>316</v>
      </c>
      <c r="AC196" s="1">
        <v>3</v>
      </c>
      <c r="AD196" t="s">
        <v>131</v>
      </c>
      <c r="AE196" s="17">
        <v>67750</v>
      </c>
      <c r="AH196" t="s">
        <v>4</v>
      </c>
      <c r="AI196" t="s">
        <v>4</v>
      </c>
    </row>
    <row r="197" spans="1:36">
      <c r="A197" s="1">
        <v>196</v>
      </c>
      <c r="B197" s="5" t="s">
        <v>1309</v>
      </c>
      <c r="C197" s="4" t="s">
        <v>1309</v>
      </c>
      <c r="D197" s="3">
        <v>5983816000104</v>
      </c>
      <c r="E197" s="4"/>
      <c r="F197" s="4" t="s">
        <v>307</v>
      </c>
      <c r="G197" s="4" t="s">
        <v>383</v>
      </c>
      <c r="H197" s="19" t="s">
        <v>1310</v>
      </c>
      <c r="I197" s="19" t="str">
        <f t="shared" ref="I197:I260" si="11">TRIM(G197&amp;" "&amp;H197)</f>
        <v>22 9984-8612</v>
      </c>
      <c r="J197" s="19"/>
      <c r="K197" s="25" t="s">
        <v>1311</v>
      </c>
      <c r="L197" t="str">
        <f t="shared" si="10"/>
        <v>Rua Hipolito Sardinha 381 Parque Presidente Vargas 28085-006 Rio de Janeiro Campos dos Goytacazes RJ BRASIL</v>
      </c>
      <c r="M197" s="4" t="s">
        <v>222</v>
      </c>
      <c r="N197" s="4" t="s">
        <v>1312</v>
      </c>
      <c r="O197" s="4" t="s">
        <v>1313</v>
      </c>
      <c r="P197" s="4"/>
      <c r="Q197" s="4" t="s">
        <v>1314</v>
      </c>
      <c r="R197" s="4" t="s">
        <v>1315</v>
      </c>
      <c r="S197" s="4" t="s">
        <v>242</v>
      </c>
      <c r="T197" s="4" t="s">
        <v>390</v>
      </c>
      <c r="U197" s="4" t="s">
        <v>243</v>
      </c>
      <c r="V197" s="4" t="s">
        <v>315</v>
      </c>
      <c r="W197" s="4"/>
      <c r="X197" s="4"/>
      <c r="Y197" s="4"/>
      <c r="Z197" s="13">
        <v>0</v>
      </c>
      <c r="AA197" s="13"/>
      <c r="AB197" s="4"/>
      <c r="AC197" s="22"/>
      <c r="AD197" s="4"/>
      <c r="AE197" s="8"/>
      <c r="AF197" s="4"/>
      <c r="AG197" s="4"/>
      <c r="AH197" s="4"/>
    </row>
    <row r="198" spans="1:36">
      <c r="A198" s="1">
        <v>197</v>
      </c>
      <c r="B198" s="5" t="s">
        <v>1316</v>
      </c>
      <c r="C198" s="4" t="s">
        <v>1316</v>
      </c>
      <c r="D198" s="3">
        <v>20151699000106</v>
      </c>
      <c r="E198" s="4"/>
      <c r="F198" s="4" t="s">
        <v>307</v>
      </c>
      <c r="G198" s="4" t="s">
        <v>308</v>
      </c>
      <c r="H198" s="19" t="s">
        <v>1317</v>
      </c>
      <c r="I198" s="19" t="str">
        <f t="shared" si="11"/>
        <v>21 3622-2884</v>
      </c>
      <c r="J198" s="19"/>
      <c r="K198" s="25" t="s">
        <v>1318</v>
      </c>
      <c r="L198" t="str">
        <f t="shared" si="10"/>
        <v>Av Nilo Pecanha 684 Loja</v>
      </c>
      <c r="M198" s="4" t="s">
        <v>336</v>
      </c>
      <c r="N198" s="4" t="s">
        <v>1319</v>
      </c>
      <c r="O198" s="4" t="s">
        <v>1320</v>
      </c>
      <c r="P198" s="4" t="s">
        <v>856</v>
      </c>
      <c r="Q198" s="4"/>
      <c r="R198" s="4"/>
      <c r="S198" s="4"/>
      <c r="T198" s="4"/>
      <c r="U198" s="4"/>
      <c r="V198" s="4"/>
      <c r="W198" s="4"/>
      <c r="X198" s="4"/>
      <c r="Y198" s="4"/>
      <c r="Z198" s="13">
        <v>0</v>
      </c>
      <c r="AA198" s="13"/>
      <c r="AB198" s="4"/>
      <c r="AC198" s="22"/>
      <c r="AD198" s="4"/>
      <c r="AE198" s="8"/>
      <c r="AF198" s="4"/>
      <c r="AG198" s="4"/>
      <c r="AH198" s="4"/>
    </row>
    <row r="199" spans="1:36">
      <c r="A199" s="1">
        <v>198</v>
      </c>
      <c r="B199" s="5" t="s">
        <v>1321</v>
      </c>
      <c r="C199" s="4" t="s">
        <v>1321</v>
      </c>
      <c r="D199" s="3">
        <v>13080862000113</v>
      </c>
      <c r="F199" t="s">
        <v>307</v>
      </c>
      <c r="G199" s="4" t="s">
        <v>308</v>
      </c>
      <c r="H199" s="19">
        <v>32222884</v>
      </c>
      <c r="I199" s="19" t="str">
        <f t="shared" si="11"/>
        <v>21 32222884</v>
      </c>
      <c r="J199" s="19"/>
      <c r="K199" s="25" t="s">
        <v>1322</v>
      </c>
      <c r="L199" t="str">
        <f t="shared" si="10"/>
        <v>Av Perimetral Professor Jose de Souza Herdy 602 Jardim 25 de Agosto 25071202 Rio de Janeiro Duque de Caxias BRASIL</v>
      </c>
      <c r="M199" s="4" t="s">
        <v>336</v>
      </c>
      <c r="N199" s="4" t="s">
        <v>1323</v>
      </c>
      <c r="O199" s="4" t="s">
        <v>1324</v>
      </c>
      <c r="P199" s="4"/>
      <c r="Q199" s="4" t="s">
        <v>1325</v>
      </c>
      <c r="R199" s="20">
        <v>25071202</v>
      </c>
      <c r="S199" s="4" t="s">
        <v>242</v>
      </c>
      <c r="T199" s="4" t="s">
        <v>314</v>
      </c>
      <c r="U199" s="4"/>
      <c r="V199" t="s">
        <v>315</v>
      </c>
      <c r="Z199" s="13">
        <v>0</v>
      </c>
      <c r="AA199" s="13"/>
    </row>
    <row r="200" spans="1:36">
      <c r="A200" s="1">
        <v>199</v>
      </c>
      <c r="B200" s="5" t="s">
        <v>1326</v>
      </c>
      <c r="C200" s="4" t="s">
        <v>1326</v>
      </c>
      <c r="D200" s="3">
        <v>72481000140</v>
      </c>
      <c r="F200" t="s">
        <v>307</v>
      </c>
      <c r="G200" s="4" t="s">
        <v>308</v>
      </c>
      <c r="H200" s="19">
        <v>25908788</v>
      </c>
      <c r="I200" s="19" t="str">
        <f t="shared" si="11"/>
        <v>21 25908788</v>
      </c>
      <c r="J200" s="19"/>
      <c r="K200" s="25" t="s">
        <v>1327</v>
      </c>
      <c r="L200" t="str">
        <f t="shared" si="10"/>
        <v>Estrada Das Lagrimas 3034 São João Climaco 4244000 São Paulo São Paulo BRASIL</v>
      </c>
      <c r="M200" s="4" t="s">
        <v>484</v>
      </c>
      <c r="N200" s="4" t="s">
        <v>849</v>
      </c>
      <c r="O200" s="4" t="s">
        <v>850</v>
      </c>
      <c r="P200" s="4"/>
      <c r="Q200" s="4" t="s">
        <v>851</v>
      </c>
      <c r="R200" s="20">
        <v>4244000</v>
      </c>
      <c r="S200" s="4" t="s">
        <v>341</v>
      </c>
      <c r="T200" s="4" t="s">
        <v>341</v>
      </c>
      <c r="V200" t="s">
        <v>315</v>
      </c>
      <c r="Z200" s="13">
        <v>0</v>
      </c>
      <c r="AA200" s="13"/>
    </row>
    <row r="201" spans="1:36">
      <c r="A201" s="1">
        <v>200</v>
      </c>
      <c r="B201" s="5" t="s">
        <v>1328</v>
      </c>
      <c r="C201" s="4" t="s">
        <v>1328</v>
      </c>
      <c r="D201" s="3">
        <v>18870938000128</v>
      </c>
      <c r="F201" t="s">
        <v>316</v>
      </c>
      <c r="G201" s="4" t="s">
        <v>383</v>
      </c>
      <c r="H201" s="19">
        <v>27320500</v>
      </c>
      <c r="I201" s="19" t="str">
        <f t="shared" si="11"/>
        <v>22 27320500</v>
      </c>
      <c r="J201" s="19"/>
      <c r="K201" s="25" t="s">
        <v>1329</v>
      </c>
      <c r="L201" t="str">
        <f t="shared" si="10"/>
        <v>Av 15 de Novembro 475 Centro 28035100 Rio de Janeiro Campos dos Goytacazes BRASIL</v>
      </c>
      <c r="M201" s="4" t="s">
        <v>336</v>
      </c>
      <c r="N201" s="4" t="s">
        <v>1330</v>
      </c>
      <c r="O201" s="4" t="s">
        <v>1331</v>
      </c>
      <c r="P201" s="4"/>
      <c r="Q201" s="4" t="s">
        <v>381</v>
      </c>
      <c r="R201" s="20">
        <v>28035100</v>
      </c>
      <c r="S201" s="4" t="s">
        <v>242</v>
      </c>
      <c r="T201" s="4" t="s">
        <v>390</v>
      </c>
      <c r="V201" t="s">
        <v>315</v>
      </c>
      <c r="Z201" s="13">
        <v>0</v>
      </c>
      <c r="AA201" s="13"/>
    </row>
    <row r="202" spans="1:36">
      <c r="A202" s="1">
        <v>201</v>
      </c>
      <c r="B202" s="5" t="s">
        <v>1332</v>
      </c>
      <c r="C202" s="4" t="s">
        <v>1332</v>
      </c>
      <c r="D202" s="3">
        <v>40386497000142</v>
      </c>
      <c r="F202" t="s">
        <v>316</v>
      </c>
      <c r="G202" s="4" t="s">
        <v>308</v>
      </c>
      <c r="H202" s="19">
        <v>97229249</v>
      </c>
      <c r="I202" s="19" t="str">
        <f t="shared" si="11"/>
        <v>21 97229249</v>
      </c>
      <c r="J202" s="19"/>
      <c r="K202" s="25" t="s">
        <v>1333</v>
      </c>
      <c r="L202" t="str">
        <f t="shared" si="10"/>
        <v>Av Rui Barbosa 458 Apto 305 São Francisco 24360441 Rio de Janeiro Niteroi BRASIL</v>
      </c>
      <c r="M202" s="4" t="s">
        <v>336</v>
      </c>
      <c r="N202" s="4" t="s">
        <v>1334</v>
      </c>
      <c r="O202" s="4" t="s">
        <v>1335</v>
      </c>
      <c r="P202" s="4" t="s">
        <v>1336</v>
      </c>
      <c r="Q202" s="4" t="s">
        <v>1337</v>
      </c>
      <c r="R202" s="20">
        <v>24360441</v>
      </c>
      <c r="S202" s="4" t="s">
        <v>242</v>
      </c>
      <c r="T202" s="4" t="s">
        <v>428</v>
      </c>
      <c r="V202" t="s">
        <v>315</v>
      </c>
      <c r="W202" t="s">
        <v>59</v>
      </c>
      <c r="X202" t="s">
        <v>131</v>
      </c>
      <c r="Y202" s="13">
        <v>4200</v>
      </c>
      <c r="Z202" s="13">
        <v>0</v>
      </c>
      <c r="AA202" s="13"/>
      <c r="AF202" t="s">
        <v>595</v>
      </c>
      <c r="AH202" t="s">
        <v>4</v>
      </c>
      <c r="AJ202" t="s">
        <v>318</v>
      </c>
    </row>
    <row r="203" spans="1:36">
      <c r="A203" s="1">
        <v>202</v>
      </c>
      <c r="B203" s="5" t="s">
        <v>1338</v>
      </c>
      <c r="C203" s="4" t="s">
        <v>1338</v>
      </c>
      <c r="D203" s="3">
        <v>13073336000126</v>
      </c>
      <c r="F203" t="s">
        <v>307</v>
      </c>
      <c r="G203" s="4" t="s">
        <v>308</v>
      </c>
      <c r="H203" s="19">
        <v>25254909</v>
      </c>
      <c r="I203" s="19" t="str">
        <f t="shared" si="11"/>
        <v>21 25254909</v>
      </c>
      <c r="J203" s="19"/>
      <c r="K203" s="25" t="s">
        <v>247</v>
      </c>
      <c r="L203" t="str">
        <f t="shared" si="10"/>
        <v>Rod Amaral Peixoto BR 101 - Km 83 Zona rural - Ibitioca 28120000 Rio de Janeiro Campos dos Goytacazes BRASIL</v>
      </c>
      <c r="M203" s="4" t="s">
        <v>310</v>
      </c>
      <c r="N203" s="4" t="s">
        <v>479</v>
      </c>
      <c r="O203" s="4"/>
      <c r="P203" s="4" t="s">
        <v>1339</v>
      </c>
      <c r="Q203" s="4" t="s">
        <v>1340</v>
      </c>
      <c r="R203" s="20">
        <v>28120000</v>
      </c>
      <c r="S203" s="4" t="s">
        <v>242</v>
      </c>
      <c r="T203" s="4" t="s">
        <v>390</v>
      </c>
      <c r="V203" t="s">
        <v>315</v>
      </c>
      <c r="W203" t="s">
        <v>79</v>
      </c>
      <c r="X203" t="s">
        <v>131</v>
      </c>
      <c r="Y203" s="13">
        <v>22066.3150369387</v>
      </c>
      <c r="Z203" s="13">
        <v>22305.422926468102</v>
      </c>
      <c r="AA203" s="309">
        <v>22305.422926468102</v>
      </c>
      <c r="AB203" t="s">
        <v>316</v>
      </c>
      <c r="AC203" s="1">
        <v>3</v>
      </c>
      <c r="AD203" t="s">
        <v>131</v>
      </c>
      <c r="AE203" s="17">
        <v>13410</v>
      </c>
      <c r="AH203" t="s">
        <v>4</v>
      </c>
      <c r="AI203" t="s">
        <v>4</v>
      </c>
    </row>
    <row r="204" spans="1:36">
      <c r="A204" s="1">
        <v>203</v>
      </c>
      <c r="B204" s="5" t="s">
        <v>1341</v>
      </c>
      <c r="C204" s="4" t="s">
        <v>1341</v>
      </c>
      <c r="D204" s="3">
        <v>9474605000199</v>
      </c>
      <c r="F204" t="s">
        <v>316</v>
      </c>
      <c r="G204" s="4" t="s">
        <v>505</v>
      </c>
      <c r="H204" s="19">
        <v>32321399</v>
      </c>
      <c r="I204" s="19" t="str">
        <f t="shared" si="11"/>
        <v>19 32321399</v>
      </c>
      <c r="J204" s="19"/>
      <c r="K204" s="25" t="s">
        <v>1342</v>
      </c>
      <c r="L204" t="str">
        <f t="shared" si="10"/>
        <v>Rua Vicente Stancato 330 Chacara Santa Margarida 13085475 São Paulo Campinas BRASIL</v>
      </c>
      <c r="M204" s="4" t="s">
        <v>222</v>
      </c>
      <c r="N204" s="4" t="s">
        <v>1343</v>
      </c>
      <c r="O204" s="4" t="s">
        <v>1344</v>
      </c>
      <c r="P204" s="4"/>
      <c r="Q204" s="4" t="s">
        <v>1345</v>
      </c>
      <c r="R204" s="20">
        <v>13085475</v>
      </c>
      <c r="S204" s="4" t="s">
        <v>341</v>
      </c>
      <c r="T204" s="4" t="s">
        <v>826</v>
      </c>
      <c r="V204" t="s">
        <v>315</v>
      </c>
      <c r="Z204" s="13">
        <v>0</v>
      </c>
      <c r="AA204" s="13"/>
    </row>
    <row r="205" spans="1:36">
      <c r="A205" s="1">
        <v>204</v>
      </c>
      <c r="B205" s="5" t="s">
        <v>1346</v>
      </c>
      <c r="C205" s="4" t="s">
        <v>1346</v>
      </c>
      <c r="D205" s="3">
        <v>5766818000133</v>
      </c>
      <c r="F205" t="s">
        <v>316</v>
      </c>
      <c r="G205" s="4" t="s">
        <v>334</v>
      </c>
      <c r="H205" s="19">
        <v>25751800</v>
      </c>
      <c r="I205" s="19" t="str">
        <f t="shared" si="11"/>
        <v>11 25751800</v>
      </c>
      <c r="J205" s="19"/>
      <c r="K205" s="25" t="s">
        <v>1347</v>
      </c>
      <c r="L205" t="str">
        <f t="shared" si="10"/>
        <v>Rua Rafael de Março 142 Sala 1 Parque Industrial das Oliveiras 6765350 São Paulo São Paulo BRASIL</v>
      </c>
      <c r="M205" s="4" t="s">
        <v>222</v>
      </c>
      <c r="N205" s="4" t="s">
        <v>1348</v>
      </c>
      <c r="O205" s="4" t="s">
        <v>1349</v>
      </c>
      <c r="P205" s="4" t="s">
        <v>1206</v>
      </c>
      <c r="Q205" s="4" t="s">
        <v>1350</v>
      </c>
      <c r="R205" s="20">
        <v>6765350</v>
      </c>
      <c r="S205" s="4" t="s">
        <v>341</v>
      </c>
      <c r="T205" s="4" t="s">
        <v>341</v>
      </c>
      <c r="V205" t="s">
        <v>315</v>
      </c>
      <c r="Z205" s="13">
        <v>0</v>
      </c>
      <c r="AA205" s="13"/>
    </row>
    <row r="206" spans="1:36">
      <c r="A206" s="1">
        <v>205</v>
      </c>
      <c r="B206" s="5" t="s">
        <v>153</v>
      </c>
      <c r="C206" s="4" t="s">
        <v>153</v>
      </c>
      <c r="D206" s="3">
        <v>9433094000167</v>
      </c>
      <c r="F206" t="s">
        <v>307</v>
      </c>
      <c r="G206" s="4" t="s">
        <v>573</v>
      </c>
      <c r="H206" s="19">
        <v>36295300</v>
      </c>
      <c r="I206" s="19" t="str">
        <f t="shared" si="11"/>
        <v>31 36295300</v>
      </c>
      <c r="J206" s="19"/>
      <c r="K206" s="25" t="s">
        <v>1351</v>
      </c>
      <c r="L206" t="str">
        <f t="shared" si="10"/>
        <v>Av Engenheiro Luis Carlos Berrini 1253 3o andar Cidade Moncoes 04571-010 São Paulo Sao Paulo BRASIL</v>
      </c>
      <c r="M206" s="4" t="s">
        <v>336</v>
      </c>
      <c r="N206" s="4" t="s">
        <v>1352</v>
      </c>
      <c r="O206" s="25">
        <v>1253</v>
      </c>
      <c r="P206" s="4" t="s">
        <v>1353</v>
      </c>
      <c r="Q206" s="4" t="s">
        <v>1240</v>
      </c>
      <c r="R206" s="20" t="s">
        <v>1354</v>
      </c>
      <c r="S206" s="4" t="s">
        <v>341</v>
      </c>
      <c r="T206" s="4" t="s">
        <v>442</v>
      </c>
      <c r="V206" t="s">
        <v>315</v>
      </c>
      <c r="W206" t="s">
        <v>79</v>
      </c>
      <c r="X206" t="s">
        <v>131</v>
      </c>
      <c r="Y206" s="13">
        <v>526247.33700000006</v>
      </c>
      <c r="Z206" s="13">
        <v>531949.68937198701</v>
      </c>
      <c r="AA206" s="300">
        <v>531949.68937198701</v>
      </c>
      <c r="AB206" t="s">
        <v>316</v>
      </c>
      <c r="AC206" s="1">
        <v>3</v>
      </c>
      <c r="AD206" t="s">
        <v>131</v>
      </c>
      <c r="AE206" s="17">
        <v>319807.67</v>
      </c>
      <c r="AF206" s="11"/>
      <c r="AH206" t="s">
        <v>5</v>
      </c>
      <c r="AI206" t="s">
        <v>5</v>
      </c>
    </row>
    <row r="207" spans="1:36">
      <c r="A207" s="1">
        <v>206</v>
      </c>
      <c r="B207" s="5" t="s">
        <v>1355</v>
      </c>
      <c r="C207" s="4" t="s">
        <v>1355</v>
      </c>
      <c r="D207" s="3">
        <v>7760680000190</v>
      </c>
      <c r="F207" t="s">
        <v>307</v>
      </c>
      <c r="G207" s="4" t="s">
        <v>308</v>
      </c>
      <c r="H207" s="19">
        <v>34973900</v>
      </c>
      <c r="I207" s="19" t="str">
        <f t="shared" si="11"/>
        <v>21 34973900</v>
      </c>
      <c r="J207" s="19"/>
      <c r="K207" s="25" t="s">
        <v>1356</v>
      </c>
      <c r="L207" t="str">
        <f t="shared" si="10"/>
        <v>Av Das Americas 500 Bloco 04 Barra da Tijuca 22640100 Rio de Janeiro Rio de Janeiro BRASIL</v>
      </c>
      <c r="M207" s="4" t="s">
        <v>336</v>
      </c>
      <c r="N207" s="4" t="s">
        <v>575</v>
      </c>
      <c r="O207" s="4" t="s">
        <v>1357</v>
      </c>
      <c r="P207" s="4" t="s">
        <v>1358</v>
      </c>
      <c r="Q207" s="4" t="s">
        <v>578</v>
      </c>
      <c r="R207" s="20">
        <v>22640100</v>
      </c>
      <c r="S207" s="4" t="s">
        <v>242</v>
      </c>
      <c r="T207" s="4" t="s">
        <v>242</v>
      </c>
      <c r="V207" t="s">
        <v>315</v>
      </c>
      <c r="W207" t="s">
        <v>79</v>
      </c>
      <c r="X207" t="s">
        <v>131</v>
      </c>
      <c r="Y207" s="13">
        <v>851108.13769990997</v>
      </c>
      <c r="Z207" s="13">
        <v>860330.64133162599</v>
      </c>
      <c r="AA207" s="309">
        <v>860330.64133162599</v>
      </c>
      <c r="AB207" t="s">
        <v>316</v>
      </c>
      <c r="AC207" s="1">
        <v>3</v>
      </c>
      <c r="AD207" t="s">
        <v>131</v>
      </c>
      <c r="AE207" s="17">
        <v>517230</v>
      </c>
      <c r="AH207" t="s">
        <v>4</v>
      </c>
      <c r="AI207" t="s">
        <v>4</v>
      </c>
    </row>
    <row r="208" spans="1:36">
      <c r="A208" s="1">
        <v>207</v>
      </c>
      <c r="B208" s="5" t="s">
        <v>1359</v>
      </c>
      <c r="C208" s="4" t="s">
        <v>1359</v>
      </c>
      <c r="D208" s="3">
        <v>44696564000186</v>
      </c>
      <c r="F208" t="s">
        <v>316</v>
      </c>
      <c r="G208" s="4" t="s">
        <v>308</v>
      </c>
      <c r="H208" s="19">
        <v>99848668</v>
      </c>
      <c r="I208" s="19" t="str">
        <f t="shared" si="11"/>
        <v>21 99848668</v>
      </c>
      <c r="J208" s="19"/>
      <c r="K208" s="25" t="s">
        <v>1360</v>
      </c>
      <c r="L208" t="str">
        <f t="shared" si="10"/>
        <v>Rua Barão da Torre 630 Cond Apto 202 Ipanema 22411001 Rio de Janeiro Rio de Janeiro BRASIL</v>
      </c>
      <c r="M208" s="4" t="s">
        <v>222</v>
      </c>
      <c r="N208" s="4" t="s">
        <v>1361</v>
      </c>
      <c r="O208" s="4" t="s">
        <v>904</v>
      </c>
      <c r="P208" s="4" t="s">
        <v>1362</v>
      </c>
      <c r="Q208" s="4" t="s">
        <v>873</v>
      </c>
      <c r="R208" s="20">
        <v>22411001</v>
      </c>
      <c r="S208" s="4" t="s">
        <v>242</v>
      </c>
      <c r="T208" s="4" t="s">
        <v>242</v>
      </c>
      <c r="V208" t="s">
        <v>315</v>
      </c>
      <c r="Z208" s="13">
        <v>0</v>
      </c>
      <c r="AA208" s="13"/>
    </row>
    <row r="209" spans="1:35">
      <c r="A209" s="1">
        <v>208</v>
      </c>
      <c r="B209" s="5" t="s">
        <v>1363</v>
      </c>
      <c r="C209" s="4" t="s">
        <v>1364</v>
      </c>
      <c r="D209" s="3">
        <v>16593410000123</v>
      </c>
      <c r="F209" t="s">
        <v>307</v>
      </c>
      <c r="G209" s="4" t="s">
        <v>573</v>
      </c>
      <c r="H209" s="19">
        <v>21225659</v>
      </c>
      <c r="I209" s="19" t="str">
        <f t="shared" si="11"/>
        <v>31 21225659</v>
      </c>
      <c r="J209" s="19"/>
      <c r="K209" s="25" t="s">
        <v>1365</v>
      </c>
      <c r="L209" t="str">
        <f t="shared" si="10"/>
        <v>Rua Da Quitanda 191 6o andar Centro 20091-005 Rio de Janeiro Rio de Janeiro BRASIL</v>
      </c>
      <c r="M209" s="4" t="s">
        <v>222</v>
      </c>
      <c r="N209" s="4" t="s">
        <v>552</v>
      </c>
      <c r="O209" s="4" t="s">
        <v>1366</v>
      </c>
      <c r="P209" s="4" t="s">
        <v>1367</v>
      </c>
      <c r="Q209" s="4" t="s">
        <v>381</v>
      </c>
      <c r="R209" s="20" t="s">
        <v>1368</v>
      </c>
      <c r="S209" s="4" t="s">
        <v>242</v>
      </c>
      <c r="T209" s="4" t="s">
        <v>242</v>
      </c>
      <c r="V209" t="s">
        <v>315</v>
      </c>
      <c r="W209" t="s">
        <v>79</v>
      </c>
      <c r="X209" t="s">
        <v>131</v>
      </c>
      <c r="Y209" s="13">
        <v>6294380.1630242104</v>
      </c>
      <c r="Z209" s="13">
        <v>6362585.2962400299</v>
      </c>
      <c r="AA209" s="309">
        <v>6362585.2962400299</v>
      </c>
      <c r="AB209" t="s">
        <v>316</v>
      </c>
      <c r="AC209" s="1">
        <v>3</v>
      </c>
      <c r="AD209" t="s">
        <v>131</v>
      </c>
      <c r="AE209" s="17">
        <v>3825180.5</v>
      </c>
      <c r="AF209" s="19" t="s">
        <v>1221</v>
      </c>
      <c r="AH209" t="s">
        <v>4</v>
      </c>
      <c r="AI209" t="s">
        <v>4</v>
      </c>
    </row>
    <row r="210" spans="1:35">
      <c r="A210" s="1">
        <v>209</v>
      </c>
      <c r="B210" s="5" t="s">
        <v>1369</v>
      </c>
      <c r="C210" s="4" t="s">
        <v>1369</v>
      </c>
      <c r="D210" s="23" t="s">
        <v>1370</v>
      </c>
      <c r="F210" s="4" t="s">
        <v>307</v>
      </c>
      <c r="G210" s="4" t="s">
        <v>308</v>
      </c>
      <c r="H210" s="19" t="s">
        <v>1371</v>
      </c>
      <c r="I210" s="19" t="str">
        <f t="shared" si="11"/>
        <v>21 99327-9404</v>
      </c>
      <c r="J210" s="19"/>
      <c r="K210" s="25" t="s">
        <v>344</v>
      </c>
      <c r="L210" t="str">
        <f t="shared" si="10"/>
        <v>Rua Nascimento Silva 300 Ipanema 22421020 Rio de Janeiro Rio de Janeiro BRASIL</v>
      </c>
      <c r="M210" s="4" t="s">
        <v>222</v>
      </c>
      <c r="N210" s="4" t="s">
        <v>1372</v>
      </c>
      <c r="O210" s="4" t="s">
        <v>1157</v>
      </c>
      <c r="P210" s="4"/>
      <c r="Q210" s="4" t="s">
        <v>873</v>
      </c>
      <c r="R210" s="20">
        <v>22421020</v>
      </c>
      <c r="S210" s="4" t="s">
        <v>242</v>
      </c>
      <c r="T210" s="4" t="s">
        <v>242</v>
      </c>
      <c r="V210" t="s">
        <v>315</v>
      </c>
      <c r="Z210" s="13">
        <v>0</v>
      </c>
      <c r="AA210" s="13"/>
      <c r="AF210" s="19" t="s">
        <v>1221</v>
      </c>
    </row>
    <row r="211" spans="1:35">
      <c r="A211" s="1">
        <v>210</v>
      </c>
      <c r="B211" s="5" t="s">
        <v>1373</v>
      </c>
      <c r="C211" s="4" t="s">
        <v>1373</v>
      </c>
      <c r="D211" s="3">
        <v>65456832000596</v>
      </c>
      <c r="F211" t="s">
        <v>307</v>
      </c>
      <c r="G211" s="4" t="s">
        <v>334</v>
      </c>
      <c r="H211" s="19">
        <v>50957900</v>
      </c>
      <c r="I211" s="19" t="str">
        <f t="shared" si="11"/>
        <v>11 50957900</v>
      </c>
      <c r="J211" s="19"/>
      <c r="K211" s="25" t="s">
        <v>1374</v>
      </c>
      <c r="L211" t="str">
        <f t="shared" si="10"/>
        <v>Av Alphaville Alphaville 06541-038 São Paulo São Paulo BRASIL</v>
      </c>
      <c r="M211" s="4" t="s">
        <v>336</v>
      </c>
      <c r="N211" s="4" t="s">
        <v>1375</v>
      </c>
      <c r="O211" s="21"/>
      <c r="P211" s="4"/>
      <c r="Q211" s="4" t="s">
        <v>1376</v>
      </c>
      <c r="R211" s="20" t="s">
        <v>1377</v>
      </c>
      <c r="S211" s="4" t="s">
        <v>341</v>
      </c>
      <c r="T211" s="4" t="s">
        <v>341</v>
      </c>
      <c r="V211" t="s">
        <v>315</v>
      </c>
      <c r="W211" t="s">
        <v>79</v>
      </c>
      <c r="X211" t="s">
        <v>131</v>
      </c>
      <c r="Y211" s="13">
        <v>2277349.0245758598</v>
      </c>
      <c r="Z211" s="13">
        <v>2302026.0999315199</v>
      </c>
      <c r="AA211" s="309">
        <v>2302026.0999315199</v>
      </c>
      <c r="AB211" t="s">
        <v>316</v>
      </c>
      <c r="AC211" s="1">
        <v>3</v>
      </c>
      <c r="AD211" t="s">
        <v>131</v>
      </c>
      <c r="AE211" s="17">
        <v>1383976</v>
      </c>
      <c r="AH211" t="s">
        <v>4</v>
      </c>
      <c r="AI211" t="s">
        <v>4</v>
      </c>
    </row>
    <row r="212" spans="1:35">
      <c r="A212" s="1">
        <v>211</v>
      </c>
      <c r="B212" s="5" t="s">
        <v>1373</v>
      </c>
      <c r="C212" s="5" t="s">
        <v>1373</v>
      </c>
      <c r="D212" s="72">
        <v>65456832000162</v>
      </c>
      <c r="F212" s="4" t="s">
        <v>307</v>
      </c>
      <c r="G212">
        <v>11</v>
      </c>
      <c r="H212" s="19" t="s">
        <v>1378</v>
      </c>
      <c r="I212" s="19" t="str">
        <f t="shared" si="11"/>
        <v>11 5095-7900</v>
      </c>
      <c r="J212" s="19"/>
      <c r="K212" s="25" t="s">
        <v>1379</v>
      </c>
      <c r="L212" t="str">
        <f t="shared" si="10"/>
        <v>Av Engenheiro Luis Carlos Berrini 105 Condominio Thera One torre 3 andar 17 Cidade Moncoes 04571-010 São Paulo São Paulo SP BRASIL</v>
      </c>
      <c r="M212" s="10" t="s">
        <v>336</v>
      </c>
      <c r="N212" s="28" t="s">
        <v>1352</v>
      </c>
      <c r="O212">
        <v>105</v>
      </c>
      <c r="P212" s="4" t="s">
        <v>1380</v>
      </c>
      <c r="Q212" t="s">
        <v>1240</v>
      </c>
      <c r="R212" t="s">
        <v>1354</v>
      </c>
      <c r="S212" t="s">
        <v>341</v>
      </c>
      <c r="T212" t="s">
        <v>341</v>
      </c>
      <c r="U212" t="s">
        <v>740</v>
      </c>
      <c r="V212" t="s">
        <v>315</v>
      </c>
      <c r="W212" t="s">
        <v>79</v>
      </c>
      <c r="X212" t="s">
        <v>131</v>
      </c>
      <c r="Y212" s="13">
        <v>-311424</v>
      </c>
      <c r="Z212" s="13">
        <v>-311424</v>
      </c>
      <c r="AA212" s="303">
        <v>-311424</v>
      </c>
      <c r="AE212" s="17"/>
      <c r="AH212" t="s">
        <v>4</v>
      </c>
    </row>
    <row r="213" spans="1:35">
      <c r="A213" s="1">
        <v>212</v>
      </c>
      <c r="B213" s="5" t="s">
        <v>1381</v>
      </c>
      <c r="C213" s="4" t="s">
        <v>1381</v>
      </c>
      <c r="D213" s="3">
        <v>59527788000212</v>
      </c>
      <c r="F213" t="s">
        <v>307</v>
      </c>
      <c r="G213" s="4" t="s">
        <v>334</v>
      </c>
      <c r="H213" s="19">
        <v>25736423</v>
      </c>
      <c r="I213" s="19" t="str">
        <f t="shared" si="11"/>
        <v>11 25736423</v>
      </c>
      <c r="J213" s="19"/>
      <c r="K213" s="25" t="s">
        <v>1382</v>
      </c>
      <c r="L213" t="str">
        <f t="shared" si="10"/>
        <v>Pr Botafogo 370 Dep 2 ao 13 Pav Sal 101c Botafogo 22250040 Rio de Janeiro Rio de Janeiro BRASIL</v>
      </c>
      <c r="M213" s="4" t="s">
        <v>1383</v>
      </c>
      <c r="N213" s="4" t="s">
        <v>240</v>
      </c>
      <c r="O213" s="21" t="s">
        <v>1384</v>
      </c>
      <c r="P213" s="4" t="s">
        <v>1385</v>
      </c>
      <c r="Q213" s="4" t="s">
        <v>240</v>
      </c>
      <c r="R213" s="20">
        <v>22250040</v>
      </c>
      <c r="S213" s="4" t="s">
        <v>242</v>
      </c>
      <c r="T213" s="4" t="s">
        <v>242</v>
      </c>
      <c r="V213" t="s">
        <v>315</v>
      </c>
      <c r="W213" t="s">
        <v>79</v>
      </c>
      <c r="X213" t="s">
        <v>131</v>
      </c>
      <c r="Y213" s="13">
        <v>32330.376732506102</v>
      </c>
      <c r="Z213" s="13">
        <v>32680.704738576002</v>
      </c>
      <c r="AA213" s="309">
        <v>32680.704738576002</v>
      </c>
      <c r="AB213" t="s">
        <v>316</v>
      </c>
      <c r="AC213" s="1">
        <v>3</v>
      </c>
      <c r="AD213" t="s">
        <v>131</v>
      </c>
      <c r="AE213" s="17">
        <v>19647.61</v>
      </c>
      <c r="AH213" t="s">
        <v>4</v>
      </c>
      <c r="AI213" t="s">
        <v>4</v>
      </c>
    </row>
    <row r="214" spans="1:35">
      <c r="A214" s="1">
        <v>213</v>
      </c>
      <c r="B214" s="5" t="s">
        <v>1386</v>
      </c>
      <c r="C214" s="4" t="s">
        <v>1386</v>
      </c>
      <c r="D214" s="3">
        <v>13309584000123</v>
      </c>
      <c r="F214" t="s">
        <v>307</v>
      </c>
      <c r="G214" s="4" t="s">
        <v>308</v>
      </c>
      <c r="H214" s="19">
        <v>22852864</v>
      </c>
      <c r="I214" s="19" t="str">
        <f t="shared" si="11"/>
        <v>21 22852864</v>
      </c>
      <c r="J214" s="19"/>
      <c r="K214" s="25" t="s">
        <v>1387</v>
      </c>
      <c r="L214" t="str">
        <f t="shared" si="10"/>
        <v>Rua Buarque de Macedo 53 Apto 103 Flamengo 22220030 Rio de Janeiro Rio de Janeiro BRASIL</v>
      </c>
      <c r="M214" s="4" t="s">
        <v>222</v>
      </c>
      <c r="N214" s="4" t="s">
        <v>1388</v>
      </c>
      <c r="O214" s="4" t="s">
        <v>1389</v>
      </c>
      <c r="P214" s="4" t="s">
        <v>1390</v>
      </c>
      <c r="Q214" s="4" t="s">
        <v>269</v>
      </c>
      <c r="R214" s="20">
        <v>22220030</v>
      </c>
      <c r="S214" s="4" t="s">
        <v>242</v>
      </c>
      <c r="T214" s="4" t="s">
        <v>242</v>
      </c>
      <c r="V214" t="s">
        <v>315</v>
      </c>
      <c r="Z214" s="13">
        <v>0</v>
      </c>
      <c r="AA214" s="13"/>
    </row>
    <row r="215" spans="1:35">
      <c r="A215" s="1">
        <v>214</v>
      </c>
      <c r="B215" s="5" t="s">
        <v>1391</v>
      </c>
      <c r="C215" s="4" t="s">
        <v>1391</v>
      </c>
      <c r="D215" s="3">
        <v>2948030000230</v>
      </c>
      <c r="E215" s="4"/>
      <c r="F215" s="4" t="s">
        <v>307</v>
      </c>
      <c r="G215" s="4"/>
      <c r="H215" s="19" t="s">
        <v>1392</v>
      </c>
      <c r="I215" s="19" t="str">
        <f t="shared" si="11"/>
        <v>85 3299-8987/3299-8999</v>
      </c>
      <c r="J215" s="19"/>
      <c r="K215" s="25" t="s">
        <v>1393</v>
      </c>
      <c r="L215" t="s">
        <v>344</v>
      </c>
      <c r="M215" s="4"/>
      <c r="N215" s="4"/>
      <c r="O215" s="4"/>
      <c r="P215" s="4"/>
      <c r="Q215" s="4"/>
      <c r="R215" s="4"/>
      <c r="S215" s="4"/>
      <c r="T215" s="4"/>
      <c r="U215" s="4"/>
      <c r="V215" s="4"/>
      <c r="W215" s="4"/>
      <c r="X215" s="4"/>
      <c r="Y215" s="4"/>
      <c r="Z215" s="13">
        <v>0</v>
      </c>
      <c r="AA215" s="13"/>
      <c r="AB215" s="4"/>
      <c r="AC215" s="22"/>
      <c r="AD215" s="4"/>
      <c r="AE215" s="8"/>
      <c r="AF215" s="4"/>
      <c r="AG215" s="4"/>
      <c r="AH215" s="4"/>
    </row>
    <row r="216" spans="1:35">
      <c r="A216" s="1">
        <v>215</v>
      </c>
      <c r="B216" s="5" t="s">
        <v>1394</v>
      </c>
      <c r="C216" s="4" t="s">
        <v>1394</v>
      </c>
      <c r="D216" s="3">
        <v>62250000156</v>
      </c>
      <c r="F216" t="s">
        <v>307</v>
      </c>
      <c r="G216" s="4" t="s">
        <v>308</v>
      </c>
      <c r="H216" s="19">
        <v>26694773</v>
      </c>
      <c r="I216" s="19" t="str">
        <f t="shared" si="11"/>
        <v>21 26694773</v>
      </c>
      <c r="J216" s="19"/>
      <c r="K216" s="25" t="s">
        <v>1393</v>
      </c>
      <c r="L216" t="str">
        <f>TRIM(M216&amp;" "&amp;N216&amp;" "&amp;O216&amp;" "&amp;P216&amp;" "&amp;Q216&amp;" "&amp;R216&amp;" "&amp;S216&amp;" "&amp;T216&amp;" "&amp;U216&amp;" "&amp;V216)</f>
        <v>Rua Campo Belo 300 Laranjeiras 22221110 Rio de Janeiro Rio de Janeiro BRASIL</v>
      </c>
      <c r="M216" s="4" t="s">
        <v>222</v>
      </c>
      <c r="N216" s="4" t="s">
        <v>1395</v>
      </c>
      <c r="O216" s="4" t="s">
        <v>1157</v>
      </c>
      <c r="P216" s="4"/>
      <c r="Q216" s="4" t="s">
        <v>1396</v>
      </c>
      <c r="R216" s="20">
        <v>22221110</v>
      </c>
      <c r="S216" s="4" t="s">
        <v>242</v>
      </c>
      <c r="T216" s="4" t="s">
        <v>242</v>
      </c>
      <c r="U216" s="4"/>
      <c r="V216" t="s">
        <v>315</v>
      </c>
      <c r="Z216" s="13">
        <v>0</v>
      </c>
      <c r="AA216" s="13"/>
    </row>
    <row r="217" spans="1:35">
      <c r="A217" s="1">
        <v>216</v>
      </c>
      <c r="B217" s="5" t="s">
        <v>1397</v>
      </c>
      <c r="C217" s="4" t="s">
        <v>1397</v>
      </c>
      <c r="D217" s="3">
        <v>3899222000186</v>
      </c>
      <c r="F217" t="s">
        <v>307</v>
      </c>
      <c r="G217" s="4" t="s">
        <v>334</v>
      </c>
      <c r="H217" s="19" t="s">
        <v>1398</v>
      </c>
      <c r="I217" s="19" t="str">
        <f t="shared" si="11"/>
        <v>11 3017-4505</v>
      </c>
      <c r="J217" s="19"/>
      <c r="K217" s="25" t="s">
        <v>1399</v>
      </c>
      <c r="L217" t="str">
        <f>TRIM(M217&amp;" "&amp;N217&amp;" "&amp;O217&amp;" "&amp;P217&amp;" "&amp;Q217&amp;" "&amp;R217&amp;" "&amp;S217&amp;" "&amp;T217&amp;" "&amp;U217&amp;" "&amp;V217)</f>
        <v>Al Araguia 2044 Bloco 01 Sala 1014 Alphaville Industrial 6455000 São Paulo Barueri BRASIL</v>
      </c>
      <c r="M217" s="4" t="s">
        <v>445</v>
      </c>
      <c r="N217" s="4" t="s">
        <v>1400</v>
      </c>
      <c r="O217" s="4" t="s">
        <v>1401</v>
      </c>
      <c r="P217" s="4" t="s">
        <v>1402</v>
      </c>
      <c r="Q217" s="4" t="s">
        <v>448</v>
      </c>
      <c r="R217" s="20">
        <v>6455000</v>
      </c>
      <c r="S217" s="4" t="s">
        <v>341</v>
      </c>
      <c r="T217" s="4" t="s">
        <v>449</v>
      </c>
      <c r="V217" t="s">
        <v>315</v>
      </c>
      <c r="Z217" s="13">
        <v>0</v>
      </c>
      <c r="AA217" s="13"/>
    </row>
    <row r="218" spans="1:35">
      <c r="A218" s="1">
        <v>217</v>
      </c>
      <c r="B218" s="5" t="s">
        <v>1403</v>
      </c>
      <c r="C218" s="4" t="s">
        <v>1403</v>
      </c>
      <c r="D218" s="21" t="s">
        <v>343</v>
      </c>
      <c r="E218" s="4"/>
      <c r="F218" t="s">
        <v>307</v>
      </c>
      <c r="G218" s="4"/>
      <c r="H218" s="19" t="s">
        <v>344</v>
      </c>
      <c r="I218" s="19" t="str">
        <f t="shared" si="11"/>
        <v/>
      </c>
      <c r="J218" s="19"/>
      <c r="K218" s="25" t="s">
        <v>344</v>
      </c>
      <c r="L218" t="s">
        <v>344</v>
      </c>
      <c r="M218" s="4"/>
      <c r="N218" s="4"/>
      <c r="O218" s="4"/>
      <c r="P218" s="4"/>
      <c r="Q218" s="4"/>
      <c r="R218" s="4"/>
      <c r="S218" s="4"/>
      <c r="T218" s="4"/>
      <c r="U218" s="4"/>
      <c r="V218" s="4"/>
      <c r="W218" s="4"/>
      <c r="X218" s="4"/>
      <c r="Y218" s="4"/>
      <c r="Z218" s="13">
        <v>0</v>
      </c>
      <c r="AA218" s="13"/>
      <c r="AB218" s="4"/>
      <c r="AC218" s="22"/>
      <c r="AD218" s="4"/>
      <c r="AE218" s="8"/>
      <c r="AF218" s="4"/>
      <c r="AG218" s="4"/>
      <c r="AH218" s="4"/>
    </row>
    <row r="219" spans="1:35">
      <c r="A219" s="1">
        <v>218</v>
      </c>
      <c r="B219" s="5" t="s">
        <v>1404</v>
      </c>
      <c r="C219" s="4" t="s">
        <v>1404</v>
      </c>
      <c r="D219" s="3">
        <v>44721769001570</v>
      </c>
      <c r="F219" t="s">
        <v>307</v>
      </c>
      <c r="G219" s="4" t="s">
        <v>308</v>
      </c>
      <c r="H219" s="19">
        <v>22064900</v>
      </c>
      <c r="I219" s="19" t="str">
        <f t="shared" si="11"/>
        <v>21 22064900</v>
      </c>
      <c r="J219" s="19"/>
      <c r="K219" s="25" t="s">
        <v>1405</v>
      </c>
      <c r="L219" t="str">
        <f>TRIM(M219&amp;" "&amp;N219&amp;" "&amp;O219&amp;" "&amp;P219&amp;" "&amp;Q219&amp;" "&amp;R219&amp;" "&amp;S219&amp;" "&amp;T219&amp;" "&amp;U219&amp;" "&amp;V219)</f>
        <v>Estrada Do Encanamento 688 Loja B Cosmos 23068225 Rio de Janeiro Rio de Janeiro BRASIL</v>
      </c>
      <c r="M219" s="4" t="s">
        <v>484</v>
      </c>
      <c r="N219" s="4" t="s">
        <v>1406</v>
      </c>
      <c r="O219" s="4" t="s">
        <v>1407</v>
      </c>
      <c r="P219" s="4" t="s">
        <v>1408</v>
      </c>
      <c r="Q219" s="4" t="s">
        <v>1409</v>
      </c>
      <c r="R219" s="20">
        <v>23068225</v>
      </c>
      <c r="S219" s="4" t="s">
        <v>242</v>
      </c>
      <c r="T219" s="4" t="s">
        <v>242</v>
      </c>
      <c r="V219" t="s">
        <v>315</v>
      </c>
      <c r="W219" t="s">
        <v>79</v>
      </c>
      <c r="X219" t="s">
        <v>131</v>
      </c>
      <c r="Y219" s="13">
        <v>449397.53677577502</v>
      </c>
      <c r="Z219" s="13">
        <v>454267.15349239903</v>
      </c>
      <c r="AA219" s="309">
        <v>454267.15349239903</v>
      </c>
      <c r="AB219" t="s">
        <v>316</v>
      </c>
      <c r="AC219" s="1">
        <v>3</v>
      </c>
      <c r="AD219" t="s">
        <v>131</v>
      </c>
      <c r="AE219" s="17">
        <v>273105</v>
      </c>
      <c r="AH219" t="s">
        <v>4</v>
      </c>
      <c r="AI219" t="s">
        <v>4</v>
      </c>
    </row>
    <row r="220" spans="1:35">
      <c r="A220" s="1">
        <v>219</v>
      </c>
      <c r="B220" s="5" t="s">
        <v>1410</v>
      </c>
      <c r="C220" s="4" t="s">
        <v>1410</v>
      </c>
      <c r="D220" s="3">
        <v>43702726000189</v>
      </c>
      <c r="F220" t="s">
        <v>316</v>
      </c>
      <c r="G220" s="4" t="s">
        <v>308</v>
      </c>
      <c r="H220" s="19">
        <v>31725991</v>
      </c>
      <c r="I220" s="19" t="str">
        <f t="shared" si="11"/>
        <v>21 31725991</v>
      </c>
      <c r="J220" s="19"/>
      <c r="K220" s="25" t="s">
        <v>1411</v>
      </c>
      <c r="L220" t="str">
        <f>TRIM(M220&amp;" "&amp;N220&amp;" "&amp;O220&amp;" "&amp;P220&amp;" "&amp;Q220&amp;" "&amp;R220&amp;" "&amp;S220&amp;" "&amp;T220&amp;" "&amp;U220&amp;" "&amp;V220)</f>
        <v>Estrada Benvindo de Novaes 1081 Apto 101 Recreio dos Bandeirantes 22795711 Rio de Janeiro Rio de Janeiro BRASIL</v>
      </c>
      <c r="M220" s="4" t="s">
        <v>484</v>
      </c>
      <c r="N220" s="4" t="s">
        <v>1412</v>
      </c>
      <c r="O220" s="4" t="s">
        <v>1413</v>
      </c>
      <c r="P220" s="4" t="s">
        <v>1414</v>
      </c>
      <c r="Q220" s="4" t="s">
        <v>1143</v>
      </c>
      <c r="R220" s="20">
        <v>22795711</v>
      </c>
      <c r="S220" s="4" t="s">
        <v>242</v>
      </c>
      <c r="T220" s="4" t="s">
        <v>242</v>
      </c>
      <c r="V220" t="s">
        <v>315</v>
      </c>
      <c r="Z220" s="13">
        <v>0</v>
      </c>
      <c r="AA220" s="13"/>
    </row>
    <row r="221" spans="1:35">
      <c r="A221" s="1">
        <v>220</v>
      </c>
      <c r="B221" s="5" t="s">
        <v>1415</v>
      </c>
      <c r="C221" s="4" t="s">
        <v>1415</v>
      </c>
      <c r="D221" s="3">
        <v>4188826000187</v>
      </c>
      <c r="F221" t="s">
        <v>307</v>
      </c>
      <c r="G221" s="4" t="s">
        <v>308</v>
      </c>
      <c r="H221" s="19">
        <v>25093113</v>
      </c>
      <c r="I221" s="19" t="str">
        <f t="shared" si="11"/>
        <v>21 25093113</v>
      </c>
      <c r="J221" s="19"/>
      <c r="K221" s="25" t="s">
        <v>1416</v>
      </c>
      <c r="L221" t="str">
        <f>TRIM(M221&amp;" "&amp;N221&amp;" "&amp;O221&amp;" "&amp;P221&amp;" "&amp;Q221&amp;" "&amp;R221&amp;" "&amp;S221&amp;" "&amp;T221&amp;" "&amp;U221&amp;" "&amp;V221)</f>
        <v>Av Prefeito Aristeu Ferreira da Silva 2600 Granja dos Cavaleiros 27930070 Rio de Janeiro Macae BRASIL</v>
      </c>
      <c r="M221" s="4" t="s">
        <v>336</v>
      </c>
      <c r="N221" s="4" t="s">
        <v>1417</v>
      </c>
      <c r="O221" s="4" t="s">
        <v>1418</v>
      </c>
      <c r="P221" s="4"/>
      <c r="Q221" s="4" t="s">
        <v>1419</v>
      </c>
      <c r="R221" s="20">
        <v>27930070</v>
      </c>
      <c r="S221" s="4" t="s">
        <v>242</v>
      </c>
      <c r="T221" s="4" t="s">
        <v>946</v>
      </c>
      <c r="V221" t="s">
        <v>315</v>
      </c>
      <c r="W221" t="s">
        <v>79</v>
      </c>
      <c r="X221" t="s">
        <v>131</v>
      </c>
      <c r="Y221" s="13">
        <v>318030.65851160302</v>
      </c>
      <c r="Z221" s="13">
        <v>321476.79981045902</v>
      </c>
      <c r="AA221" s="309">
        <v>321476.79981045902</v>
      </c>
      <c r="AB221" t="s">
        <v>316</v>
      </c>
      <c r="AC221" s="1">
        <v>3</v>
      </c>
      <c r="AD221" t="s">
        <v>131</v>
      </c>
      <c r="AE221" s="17">
        <v>193271.56</v>
      </c>
      <c r="AH221" t="s">
        <v>4</v>
      </c>
      <c r="AI221" t="s">
        <v>4</v>
      </c>
    </row>
    <row r="222" spans="1:35">
      <c r="A222" s="1">
        <v>221</v>
      </c>
      <c r="B222" s="5" t="s">
        <v>1420</v>
      </c>
      <c r="C222" s="4" t="s">
        <v>1420</v>
      </c>
      <c r="D222" s="3">
        <v>21762770000141</v>
      </c>
      <c r="F222" t="s">
        <v>316</v>
      </c>
      <c r="G222" s="4" t="s">
        <v>573</v>
      </c>
      <c r="H222" s="19">
        <v>33177920</v>
      </c>
      <c r="I222" s="19" t="str">
        <f t="shared" si="11"/>
        <v>31 33177920</v>
      </c>
      <c r="J222" s="19"/>
      <c r="K222" s="25" t="s">
        <v>1421</v>
      </c>
      <c r="L222" t="str">
        <f>TRIM(M222&amp;" "&amp;N222&amp;" "&amp;O222&amp;" "&amp;P222&amp;" "&amp;Q222&amp;" "&amp;R222&amp;" "&amp;S222&amp;" "&amp;T222&amp;" "&amp;U222&amp;" "&amp;V222)</f>
        <v>Rua Frei Vicente do Salvador 70 Santa Monica 31525330 Minas Gerais Belo Horizonte BRASIL</v>
      </c>
      <c r="M222" s="4" t="s">
        <v>222</v>
      </c>
      <c r="N222" s="4" t="s">
        <v>1422</v>
      </c>
      <c r="O222" s="4" t="s">
        <v>1423</v>
      </c>
      <c r="P222" s="4"/>
      <c r="Q222" s="4" t="s">
        <v>1424</v>
      </c>
      <c r="R222" s="20">
        <v>31525330</v>
      </c>
      <c r="S222" s="4" t="s">
        <v>515</v>
      </c>
      <c r="T222" s="4" t="s">
        <v>630</v>
      </c>
      <c r="V222" t="s">
        <v>315</v>
      </c>
      <c r="Z222" s="13">
        <v>0</v>
      </c>
      <c r="AA222" s="13"/>
    </row>
    <row r="223" spans="1:35">
      <c r="A223" s="1">
        <v>222</v>
      </c>
      <c r="B223" s="5" t="s">
        <v>1425</v>
      </c>
      <c r="C223" s="4" t="s">
        <v>1425</v>
      </c>
      <c r="D223" s="3">
        <v>32012684000138</v>
      </c>
      <c r="F223" t="s">
        <v>316</v>
      </c>
      <c r="G223" s="4" t="s">
        <v>383</v>
      </c>
      <c r="H223" s="19">
        <v>27230942</v>
      </c>
      <c r="I223" s="19" t="str">
        <f t="shared" si="11"/>
        <v>22 27230942</v>
      </c>
      <c r="J223" s="19"/>
      <c r="K223" s="25" t="s">
        <v>1426</v>
      </c>
      <c r="L223" t="str">
        <f>TRIM(M223&amp;" "&amp;N223&amp;" "&amp;O223&amp;" "&amp;P223&amp;" "&amp;Q223&amp;" "&amp;R223&amp;" "&amp;S223&amp;" "&amp;T223&amp;" "&amp;U223&amp;" "&amp;V223)</f>
        <v>Estrada Manoel Coutinho de Carvalho 3380 Campo Bom 27110025 Rio de Janeiro Barra do Pirai BRASIL</v>
      </c>
      <c r="M223" s="4" t="s">
        <v>484</v>
      </c>
      <c r="N223" s="4" t="s">
        <v>1427</v>
      </c>
      <c r="O223" s="4" t="s">
        <v>1428</v>
      </c>
      <c r="P223" s="4"/>
      <c r="Q223" s="4" t="s">
        <v>1429</v>
      </c>
      <c r="R223" s="20">
        <v>27110025</v>
      </c>
      <c r="S223" s="4" t="s">
        <v>242</v>
      </c>
      <c r="T223" s="4" t="s">
        <v>1430</v>
      </c>
      <c r="V223" t="s">
        <v>315</v>
      </c>
      <c r="Z223" s="13">
        <v>0</v>
      </c>
      <c r="AA223" s="13"/>
    </row>
    <row r="224" spans="1:35">
      <c r="A224" s="1">
        <v>223</v>
      </c>
      <c r="B224" s="5" t="s">
        <v>1431</v>
      </c>
      <c r="C224" s="4" t="s">
        <v>1431</v>
      </c>
      <c r="D224" s="3">
        <v>5325275000119</v>
      </c>
      <c r="E224" s="4"/>
      <c r="F224" s="4" t="s">
        <v>316</v>
      </c>
      <c r="G224" s="4"/>
      <c r="H224" s="19" t="s">
        <v>1432</v>
      </c>
      <c r="I224" s="19" t="str">
        <f t="shared" si="11"/>
        <v>11 2209-7430</v>
      </c>
      <c r="J224" s="19"/>
      <c r="K224" s="25" t="s">
        <v>1433</v>
      </c>
      <c r="L224" t="s">
        <v>344</v>
      </c>
      <c r="M224" s="4"/>
      <c r="N224" s="4"/>
      <c r="O224" s="4"/>
      <c r="P224" s="4"/>
      <c r="Q224" s="4"/>
      <c r="R224" s="4"/>
      <c r="S224" s="4"/>
      <c r="T224" s="4"/>
      <c r="U224" s="4"/>
      <c r="V224" s="4"/>
      <c r="W224" s="4"/>
      <c r="X224" s="4"/>
      <c r="Y224" s="4"/>
      <c r="Z224" s="13">
        <v>0</v>
      </c>
      <c r="AA224" s="13"/>
      <c r="AB224" s="4"/>
      <c r="AC224" s="22"/>
      <c r="AD224" s="4"/>
      <c r="AE224" s="8"/>
      <c r="AF224" s="4"/>
      <c r="AG224" s="4"/>
      <c r="AH224" s="4"/>
    </row>
    <row r="225" spans="1:246">
      <c r="A225" s="1">
        <v>224</v>
      </c>
      <c r="B225" s="5" t="s">
        <v>154</v>
      </c>
      <c r="C225" s="5" t="s">
        <v>154</v>
      </c>
      <c r="D225" s="24" t="s">
        <v>155</v>
      </c>
      <c r="F225" s="4" t="s">
        <v>307</v>
      </c>
      <c r="G225">
        <v>11</v>
      </c>
      <c r="H225" s="19" t="s">
        <v>1434</v>
      </c>
      <c r="I225" s="19" t="str">
        <f t="shared" si="11"/>
        <v>11 2110-5500</v>
      </c>
      <c r="J225" s="19"/>
      <c r="K225" s="25" t="s">
        <v>335</v>
      </c>
      <c r="L225" t="str">
        <f t="shared" ref="L225:L232" si="12">TRIM(M225&amp;" "&amp;N225&amp;" "&amp;O225&amp;" "&amp;P225&amp;" "&amp;Q225&amp;" "&amp;R225&amp;" "&amp;S225&amp;" "&amp;T225&amp;" "&amp;U225&amp;" "&amp;V225)</f>
        <v>Av Pres Juscelino Kubitschek 50 Andar 10 Vila Nova Conceição 04543-000 São Paulo São Paulo SP BRASIL</v>
      </c>
      <c r="M225" t="s">
        <v>336</v>
      </c>
      <c r="N225" t="s">
        <v>749</v>
      </c>
      <c r="O225">
        <v>50</v>
      </c>
      <c r="P225" t="s">
        <v>1435</v>
      </c>
      <c r="Q225" t="s">
        <v>340</v>
      </c>
      <c r="R225" t="s">
        <v>1436</v>
      </c>
      <c r="S225" t="s">
        <v>341</v>
      </c>
      <c r="T225" t="s">
        <v>341</v>
      </c>
      <c r="U225" t="s">
        <v>740</v>
      </c>
      <c r="V225" t="s">
        <v>315</v>
      </c>
      <c r="W225" t="s">
        <v>59</v>
      </c>
      <c r="X225" t="s">
        <v>131</v>
      </c>
      <c r="Y225" s="13">
        <v>567182.43000000005</v>
      </c>
      <c r="Z225" s="13">
        <v>0</v>
      </c>
      <c r="AA225" s="300"/>
      <c r="AF225" s="17" t="s">
        <v>1437</v>
      </c>
      <c r="AH225" t="s">
        <v>5</v>
      </c>
      <c r="AJ225" t="s">
        <v>1438</v>
      </c>
    </row>
    <row r="226" spans="1:246">
      <c r="A226" s="1">
        <v>225</v>
      </c>
      <c r="B226" s="5" t="s">
        <v>1439</v>
      </c>
      <c r="C226" s="4" t="s">
        <v>1439</v>
      </c>
      <c r="D226" s="3">
        <v>2393153000171</v>
      </c>
      <c r="F226" t="s">
        <v>307</v>
      </c>
      <c r="G226" s="4" t="s">
        <v>308</v>
      </c>
      <c r="H226" s="19" t="s">
        <v>1440</v>
      </c>
      <c r="I226" s="19" t="str">
        <f t="shared" si="11"/>
        <v>21 9154-7020</v>
      </c>
      <c r="J226" s="19"/>
      <c r="K226" s="25" t="s">
        <v>1441</v>
      </c>
      <c r="L226" t="str">
        <f t="shared" si="12"/>
        <v>Rua Visconde de Inhauma 134 Sala 2001 Centro 20091901 Rio de Janeiro Rio de Janeiro BRASIL</v>
      </c>
      <c r="M226" s="4" t="s">
        <v>222</v>
      </c>
      <c r="N226" s="4" t="s">
        <v>1442</v>
      </c>
      <c r="O226" s="4" t="s">
        <v>1443</v>
      </c>
      <c r="P226" s="4" t="s">
        <v>1444</v>
      </c>
      <c r="Q226" s="4" t="s">
        <v>381</v>
      </c>
      <c r="R226" s="20">
        <v>20091901</v>
      </c>
      <c r="S226" s="4" t="s">
        <v>242</v>
      </c>
      <c r="T226" s="4" t="s">
        <v>242</v>
      </c>
      <c r="V226" t="s">
        <v>315</v>
      </c>
      <c r="W226" t="s">
        <v>79</v>
      </c>
      <c r="X226" t="s">
        <v>131</v>
      </c>
      <c r="Y226" s="13">
        <v>-242.8</v>
      </c>
      <c r="Z226" s="13">
        <v>-242.8</v>
      </c>
      <c r="AA226" s="300">
        <v>-242.8</v>
      </c>
      <c r="AE226" s="17"/>
      <c r="AF226" t="s">
        <v>1445</v>
      </c>
      <c r="AH226" t="s">
        <v>5</v>
      </c>
    </row>
    <row r="227" spans="1:246">
      <c r="A227" s="1">
        <v>226</v>
      </c>
      <c r="B227" s="5" t="s">
        <v>1439</v>
      </c>
      <c r="C227" s="4" t="s">
        <v>1439</v>
      </c>
      <c r="D227" s="24" t="s">
        <v>1446</v>
      </c>
      <c r="F227" s="4" t="s">
        <v>307</v>
      </c>
      <c r="G227">
        <v>21</v>
      </c>
      <c r="H227" s="19" t="s">
        <v>1440</v>
      </c>
      <c r="I227" s="19" t="str">
        <f t="shared" si="11"/>
        <v>21 9154-7020</v>
      </c>
      <c r="J227" s="19"/>
      <c r="K227" s="25" t="s">
        <v>1441</v>
      </c>
      <c r="L227" t="str">
        <f t="shared" si="12"/>
        <v>Rua Visconde de Inhauma 134 Sala 2001 Centro 20091-901 Rio de Janeiro Rio de Janeiro RJ BRASIL</v>
      </c>
      <c r="M227" s="4" t="s">
        <v>222</v>
      </c>
      <c r="N227" s="28" t="s">
        <v>1442</v>
      </c>
      <c r="O227">
        <v>134</v>
      </c>
      <c r="P227" s="4" t="s">
        <v>1444</v>
      </c>
      <c r="Q227" t="s">
        <v>381</v>
      </c>
      <c r="R227" t="s">
        <v>1447</v>
      </c>
      <c r="S227" t="s">
        <v>242</v>
      </c>
      <c r="T227" t="s">
        <v>242</v>
      </c>
      <c r="U227" t="s">
        <v>243</v>
      </c>
      <c r="V227" t="s">
        <v>315</v>
      </c>
      <c r="W227" t="s">
        <v>79</v>
      </c>
      <c r="X227" t="s">
        <v>131</v>
      </c>
      <c r="Y227" s="13">
        <v>115.21</v>
      </c>
      <c r="Z227" s="13">
        <v>115.21</v>
      </c>
      <c r="AA227" s="303">
        <v>115.21</v>
      </c>
      <c r="AE227" s="17"/>
      <c r="AH227" t="s">
        <v>4</v>
      </c>
    </row>
    <row r="228" spans="1:246">
      <c r="A228" s="1">
        <v>227</v>
      </c>
      <c r="B228" t="s">
        <v>1448</v>
      </c>
      <c r="C228" t="s">
        <v>1448</v>
      </c>
      <c r="D228" s="3">
        <v>7070955000164</v>
      </c>
      <c r="F228" t="s">
        <v>307</v>
      </c>
      <c r="G228">
        <v>22</v>
      </c>
      <c r="H228" s="19" t="s">
        <v>1449</v>
      </c>
      <c r="I228" s="19" t="str">
        <f t="shared" si="11"/>
        <v>22 2105-3373</v>
      </c>
      <c r="J228" s="19"/>
      <c r="K228" s="25" t="s">
        <v>1450</v>
      </c>
      <c r="L228" t="str">
        <f t="shared" si="12"/>
        <v>Av Prefeito Aristeu Ferreira Da Silva S/N Novo Cavaleiros 27930-070 Rio de Janeiro Macaé RJ BRASIL</v>
      </c>
      <c r="M228" t="s">
        <v>336</v>
      </c>
      <c r="N228" t="s">
        <v>1451</v>
      </c>
      <c r="O228" t="s">
        <v>290</v>
      </c>
      <c r="Q228" t="s">
        <v>1452</v>
      </c>
      <c r="R228" t="s">
        <v>1453</v>
      </c>
      <c r="S228" t="s">
        <v>242</v>
      </c>
      <c r="T228" t="s">
        <v>1454</v>
      </c>
      <c r="U228" t="s">
        <v>243</v>
      </c>
      <c r="V228" t="s">
        <v>315</v>
      </c>
      <c r="Z228" s="13">
        <v>0</v>
      </c>
      <c r="AA228" s="302"/>
      <c r="AB228" t="s">
        <v>316</v>
      </c>
      <c r="AC228" s="1">
        <v>3</v>
      </c>
      <c r="AD228" s="4" t="s">
        <v>131</v>
      </c>
      <c r="AE228" s="10">
        <v>41.63</v>
      </c>
      <c r="AF228" s="4" t="s">
        <v>684</v>
      </c>
      <c r="AH228" s="4" t="s">
        <v>6</v>
      </c>
      <c r="AI228" t="s">
        <v>6</v>
      </c>
    </row>
    <row r="229" spans="1:246">
      <c r="A229" s="1">
        <v>228</v>
      </c>
      <c r="B229" s="5" t="s">
        <v>1455</v>
      </c>
      <c r="C229" s="4" t="s">
        <v>1455</v>
      </c>
      <c r="D229" s="3">
        <v>17287439000140</v>
      </c>
      <c r="F229" t="s">
        <v>307</v>
      </c>
      <c r="G229" s="4" t="s">
        <v>308</v>
      </c>
      <c r="H229" s="19">
        <v>22522500</v>
      </c>
      <c r="I229" s="19" t="str">
        <f t="shared" si="11"/>
        <v>21 22522500</v>
      </c>
      <c r="J229" s="19"/>
      <c r="K229" s="25" t="s">
        <v>247</v>
      </c>
      <c r="L229" t="str">
        <f t="shared" si="12"/>
        <v>Rua Curicica 1164 Jacarepagua 22780194 Rio de Janeiro Rio de Janeiro BRASIL</v>
      </c>
      <c r="M229" s="4" t="s">
        <v>222</v>
      </c>
      <c r="N229" s="4" t="s">
        <v>1456</v>
      </c>
      <c r="O229" s="4" t="s">
        <v>1457</v>
      </c>
      <c r="P229" s="4"/>
      <c r="Q229" s="4" t="s">
        <v>1458</v>
      </c>
      <c r="R229" s="20">
        <v>22780194</v>
      </c>
      <c r="S229" s="4" t="s">
        <v>242</v>
      </c>
      <c r="T229" s="4" t="s">
        <v>242</v>
      </c>
      <c r="V229" t="s">
        <v>315</v>
      </c>
      <c r="W229" t="s">
        <v>79</v>
      </c>
      <c r="X229" t="s">
        <v>131</v>
      </c>
      <c r="Y229" s="13">
        <v>1752916.14360289</v>
      </c>
      <c r="Z229" s="13">
        <v>1771910.5284341299</v>
      </c>
      <c r="AA229" s="309">
        <v>1771910.5284341299</v>
      </c>
      <c r="AB229" t="s">
        <v>316</v>
      </c>
      <c r="AC229" s="1">
        <v>3</v>
      </c>
      <c r="AD229" t="s">
        <v>131</v>
      </c>
      <c r="AE229" s="17">
        <v>1065271</v>
      </c>
      <c r="AH229" t="s">
        <v>4</v>
      </c>
      <c r="AI229" t="s">
        <v>4</v>
      </c>
    </row>
    <row r="230" spans="1:246">
      <c r="A230" s="1">
        <v>229</v>
      </c>
      <c r="B230" s="5" t="s">
        <v>1455</v>
      </c>
      <c r="C230" s="4" t="s">
        <v>1455</v>
      </c>
      <c r="D230" s="24" t="s">
        <v>1459</v>
      </c>
      <c r="F230" s="4" t="s">
        <v>307</v>
      </c>
      <c r="G230">
        <v>21</v>
      </c>
      <c r="H230" s="19" t="s">
        <v>1460</v>
      </c>
      <c r="I230" s="19" t="str">
        <f t="shared" si="11"/>
        <v>21 2252-2500</v>
      </c>
      <c r="J230" s="19"/>
      <c r="K230" s="25">
        <v>0</v>
      </c>
      <c r="L230" t="str">
        <f t="shared" si="12"/>
        <v>Av Beira Mar 262 Andar 6 Centro 20021-060 Rio de Janeiro Rio de Janeiro RJ BRASIL</v>
      </c>
      <c r="M230" s="10" t="s">
        <v>336</v>
      </c>
      <c r="N230" s="28" t="s">
        <v>993</v>
      </c>
      <c r="O230">
        <v>262</v>
      </c>
      <c r="P230" s="4" t="s">
        <v>1461</v>
      </c>
      <c r="Q230" t="s">
        <v>381</v>
      </c>
      <c r="R230" t="s">
        <v>1462</v>
      </c>
      <c r="S230" t="s">
        <v>242</v>
      </c>
      <c r="T230" t="s">
        <v>242</v>
      </c>
      <c r="U230" t="s">
        <v>243</v>
      </c>
      <c r="V230" t="s">
        <v>315</v>
      </c>
      <c r="W230" t="s">
        <v>79</v>
      </c>
      <c r="X230" t="s">
        <v>131</v>
      </c>
      <c r="Y230" s="13">
        <v>-7084.66</v>
      </c>
      <c r="Z230" s="13">
        <v>-7084.66</v>
      </c>
      <c r="AA230" s="303">
        <v>-7084.66</v>
      </c>
      <c r="AE230" s="17"/>
      <c r="AH230" t="s">
        <v>4</v>
      </c>
    </row>
    <row r="231" spans="1:246">
      <c r="A231" s="1">
        <v>230</v>
      </c>
      <c r="B231" s="4" t="s">
        <v>1463</v>
      </c>
      <c r="C231" s="4" t="s">
        <v>1463</v>
      </c>
      <c r="D231" s="3">
        <v>5485279000164</v>
      </c>
      <c r="F231" t="s">
        <v>307</v>
      </c>
      <c r="G231" s="4" t="s">
        <v>334</v>
      </c>
      <c r="H231" s="19">
        <v>35126000</v>
      </c>
      <c r="I231" s="19" t="str">
        <f t="shared" si="11"/>
        <v>11 35126000</v>
      </c>
      <c r="J231" s="19"/>
      <c r="K231" s="25" t="s">
        <v>1464</v>
      </c>
      <c r="L231" t="str">
        <f t="shared" si="12"/>
        <v>Av Presidente Juscelino Kubitschek 1327 Conj 171 Vila Nova Conceição 4543011 São Paulo São Paulo BRASIL</v>
      </c>
      <c r="M231" s="4" t="s">
        <v>336</v>
      </c>
      <c r="N231" s="4" t="s">
        <v>337</v>
      </c>
      <c r="O231" s="4" t="s">
        <v>1465</v>
      </c>
      <c r="P231" s="4" t="s">
        <v>1466</v>
      </c>
      <c r="Q231" s="4" t="s">
        <v>340</v>
      </c>
      <c r="R231" s="20">
        <v>4543011</v>
      </c>
      <c r="S231" s="4" t="s">
        <v>341</v>
      </c>
      <c r="T231" s="4" t="s">
        <v>341</v>
      </c>
      <c r="V231" t="s">
        <v>315</v>
      </c>
      <c r="X231" t="s">
        <v>131</v>
      </c>
      <c r="Y231" s="13">
        <v>3101592.5344388499</v>
      </c>
      <c r="Z231" s="13">
        <v>3135201.0116063599</v>
      </c>
      <c r="AA231" s="309">
        <v>3135201.0116063599</v>
      </c>
      <c r="AB231" t="s">
        <v>316</v>
      </c>
      <c r="AC231" s="1">
        <v>3</v>
      </c>
      <c r="AD231" t="s">
        <v>131</v>
      </c>
      <c r="AE231" s="17">
        <v>1884880</v>
      </c>
      <c r="AH231" t="s">
        <v>4</v>
      </c>
      <c r="AI231" t="s">
        <v>4</v>
      </c>
      <c r="AK231" s="4"/>
      <c r="AL231" s="4"/>
      <c r="AM231" s="4"/>
      <c r="AN231" s="4"/>
      <c r="AO231" s="4"/>
      <c r="AP231" s="4"/>
      <c r="AQ231" s="4"/>
      <c r="AR231" s="4"/>
      <c r="AS231" s="4"/>
      <c r="AT231" s="4"/>
      <c r="AU231" s="4"/>
      <c r="AV231" s="4"/>
      <c r="AW231" s="4"/>
      <c r="AX231" s="4"/>
      <c r="AY231" s="4"/>
      <c r="AZ231" s="4"/>
      <c r="BA231" s="4"/>
      <c r="BB231" s="4"/>
      <c r="BC231" s="4"/>
      <c r="BD231" s="4"/>
      <c r="BE231" s="4"/>
      <c r="BF231" s="4"/>
      <c r="BG231" s="4"/>
      <c r="BH231" s="4"/>
      <c r="BI231" s="4"/>
      <c r="BJ231" s="4"/>
      <c r="BK231" s="4"/>
      <c r="BL231" s="4"/>
      <c r="BM231" s="4"/>
      <c r="BN231" s="4"/>
      <c r="BO231" s="4"/>
      <c r="BP231" s="4"/>
      <c r="BQ231" s="4"/>
      <c r="BR231" s="4"/>
      <c r="BS231" s="4"/>
      <c r="BT231" s="4"/>
      <c r="BU231" s="4"/>
      <c r="BV231" s="4"/>
      <c r="BW231" s="4"/>
      <c r="BX231" s="4"/>
      <c r="BY231" s="4"/>
      <c r="BZ231" s="4"/>
      <c r="CA231" s="4"/>
      <c r="CB231" s="4"/>
      <c r="CC231" s="4"/>
      <c r="CD231" s="4"/>
      <c r="CE231" s="4"/>
      <c r="CF231" s="4"/>
      <c r="CG231" s="4"/>
      <c r="CH231" s="4"/>
      <c r="CI231" s="4"/>
      <c r="CJ231" s="4"/>
      <c r="CK231" s="4"/>
      <c r="CL231" s="4"/>
      <c r="CM231" s="4"/>
      <c r="CN231" s="4"/>
      <c r="CO231" s="4"/>
      <c r="CP231" s="4"/>
      <c r="CQ231" s="4"/>
      <c r="CR231" s="4"/>
      <c r="CS231" s="4"/>
      <c r="CT231" s="4"/>
      <c r="CU231" s="4"/>
      <c r="CV231" s="4"/>
      <c r="CW231" s="4"/>
      <c r="CX231" s="4"/>
      <c r="CY231" s="4"/>
      <c r="CZ231" s="4"/>
      <c r="DA231" s="4"/>
      <c r="DB231" s="4"/>
      <c r="DC231" s="4"/>
      <c r="DD231" s="4"/>
      <c r="DE231" s="4"/>
      <c r="DF231" s="4"/>
      <c r="DG231" s="4"/>
      <c r="DH231" s="4"/>
      <c r="DI231" s="4"/>
      <c r="DJ231" s="4"/>
      <c r="DK231" s="4"/>
      <c r="DL231" s="4"/>
      <c r="DM231" s="4"/>
      <c r="DN231" s="4"/>
      <c r="DO231" s="4"/>
      <c r="DP231" s="4"/>
      <c r="DQ231" s="4"/>
      <c r="DR231" s="4"/>
      <c r="DS231" s="4"/>
      <c r="DT231" s="4"/>
      <c r="DU231" s="4"/>
      <c r="DV231" s="4"/>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4"/>
      <c r="EY231" s="4"/>
      <c r="EZ231" s="4"/>
      <c r="FA231" s="4"/>
      <c r="FB231" s="4"/>
      <c r="FC231" s="4"/>
      <c r="FD231" s="4"/>
      <c r="FE231" s="4"/>
      <c r="FF231" s="4"/>
      <c r="FG231" s="4"/>
      <c r="FH231" s="4"/>
      <c r="FI231" s="4"/>
      <c r="FJ231" s="4"/>
      <c r="FK231" s="4"/>
      <c r="FL231" s="4"/>
      <c r="FM231" s="4"/>
      <c r="FN231" s="4"/>
      <c r="FO231" s="4"/>
      <c r="FP231" s="4"/>
      <c r="FQ231" s="4"/>
      <c r="FR231" s="4"/>
      <c r="FS231" s="4"/>
      <c r="FT231" s="4"/>
      <c r="FU231" s="4"/>
      <c r="FV231" s="4"/>
      <c r="FW231" s="4"/>
      <c r="FX231" s="4"/>
      <c r="FY231" s="4"/>
      <c r="FZ231" s="4"/>
      <c r="GA231" s="4"/>
      <c r="GB231" s="4"/>
      <c r="GC231" s="4"/>
      <c r="GD231" s="4"/>
      <c r="GE231" s="4"/>
      <c r="GF231" s="4"/>
      <c r="GG231" s="4"/>
      <c r="GH231" s="4"/>
      <c r="GI231" s="4"/>
      <c r="GJ231" s="4"/>
      <c r="GK231" s="4"/>
      <c r="GL231" s="4"/>
      <c r="GM231" s="4"/>
      <c r="GN231" s="4"/>
      <c r="GO231" s="4"/>
      <c r="GP231" s="4"/>
      <c r="GQ231" s="4"/>
      <c r="GR231" s="4"/>
      <c r="GS231" s="4"/>
      <c r="GT231" s="4"/>
      <c r="GU231" s="4"/>
      <c r="GV231" s="4"/>
      <c r="GW231" s="4"/>
      <c r="GX231" s="4"/>
      <c r="GY231" s="4"/>
      <c r="GZ231" s="4"/>
      <c r="HA231" s="4"/>
      <c r="HB231" s="4"/>
      <c r="HC231" s="4"/>
      <c r="HD231" s="4"/>
      <c r="HE231" s="4"/>
      <c r="HF231" s="4"/>
      <c r="HG231" s="4"/>
      <c r="HH231" s="4"/>
      <c r="HI231" s="4"/>
      <c r="HJ231" s="4"/>
      <c r="HK231" s="4"/>
      <c r="HL231" s="4"/>
      <c r="HM231" s="4"/>
      <c r="HN231" s="4"/>
      <c r="HO231" s="4"/>
      <c r="HP231" s="4"/>
      <c r="HQ231" s="4"/>
      <c r="HR231" s="4"/>
      <c r="HS231" s="4"/>
      <c r="HT231" s="4"/>
      <c r="HU231" s="4"/>
      <c r="HV231" s="4"/>
      <c r="HW231" s="4"/>
      <c r="HX231" s="4"/>
      <c r="HY231" s="4"/>
      <c r="HZ231" s="4"/>
      <c r="IA231" s="4"/>
      <c r="IB231" s="4"/>
      <c r="IC231" s="4"/>
      <c r="ID231" s="4"/>
      <c r="IE231" s="4"/>
      <c r="IF231" s="4"/>
      <c r="IG231" s="4"/>
      <c r="IH231" s="4"/>
      <c r="II231" s="4"/>
      <c r="IJ231" s="4"/>
      <c r="IK231" s="4"/>
      <c r="IL231" s="4"/>
    </row>
    <row r="232" spans="1:246">
      <c r="A232" s="1">
        <v>231</v>
      </c>
      <c r="B232" s="5" t="s">
        <v>1467</v>
      </c>
      <c r="C232" s="4" t="s">
        <v>1467</v>
      </c>
      <c r="D232" s="3">
        <v>8043786000136</v>
      </c>
      <c r="F232" t="s">
        <v>307</v>
      </c>
      <c r="G232" s="4" t="s">
        <v>383</v>
      </c>
      <c r="H232" s="19">
        <v>99075999</v>
      </c>
      <c r="I232" s="19" t="str">
        <f t="shared" si="11"/>
        <v>22 99075999</v>
      </c>
      <c r="J232" s="19"/>
      <c r="K232" s="25" t="s">
        <v>1468</v>
      </c>
      <c r="L232" t="str">
        <f t="shared" si="12"/>
        <v>Rod Jose Lizandro Albernaz Gomes Br 356 Vila da Rainha 28016315 Rio de Janeiro Campos dos Goytacazes BRASIL</v>
      </c>
      <c r="M232" s="4" t="s">
        <v>310</v>
      </c>
      <c r="N232" s="4" t="s">
        <v>1469</v>
      </c>
      <c r="O232" s="4"/>
      <c r="P232" s="4" t="s">
        <v>1470</v>
      </c>
      <c r="Q232" s="4" t="s">
        <v>1471</v>
      </c>
      <c r="R232" s="20">
        <v>28016315</v>
      </c>
      <c r="S232" s="4" t="s">
        <v>242</v>
      </c>
      <c r="T232" s="4" t="s">
        <v>390</v>
      </c>
      <c r="V232" t="s">
        <v>315</v>
      </c>
      <c r="Z232" s="13">
        <v>0</v>
      </c>
      <c r="AA232" s="13"/>
    </row>
    <row r="233" spans="1:246">
      <c r="A233" s="1">
        <v>232</v>
      </c>
      <c r="B233" s="5" t="s">
        <v>1472</v>
      </c>
      <c r="C233" s="4" t="s">
        <v>1472</v>
      </c>
      <c r="D233" s="3">
        <v>52013602000187</v>
      </c>
      <c r="E233" s="4"/>
      <c r="F233" s="4" t="s">
        <v>316</v>
      </c>
      <c r="G233" s="4"/>
      <c r="H233" s="19" t="s">
        <v>1473</v>
      </c>
      <c r="I233" s="19" t="str">
        <f t="shared" si="11"/>
        <v>22 9817-9178</v>
      </c>
      <c r="J233" s="19"/>
      <c r="K233" s="25" t="s">
        <v>1474</v>
      </c>
      <c r="L233" t="s">
        <v>344</v>
      </c>
      <c r="M233" s="4"/>
      <c r="N233" s="4"/>
      <c r="O233" s="4"/>
      <c r="P233" s="4"/>
      <c r="Q233" s="4"/>
      <c r="R233" s="4"/>
      <c r="S233" s="4"/>
      <c r="T233" s="4"/>
      <c r="U233" s="4"/>
      <c r="V233" s="4"/>
      <c r="W233" s="4"/>
      <c r="X233" s="4"/>
      <c r="Y233" s="4"/>
      <c r="Z233" s="13">
        <v>0</v>
      </c>
      <c r="AA233" s="13"/>
      <c r="AB233" s="4"/>
      <c r="AC233" s="22"/>
      <c r="AD233" s="4"/>
      <c r="AE233" s="8"/>
      <c r="AF233" s="4"/>
      <c r="AG233" s="4"/>
      <c r="AH233" s="4"/>
    </row>
    <row r="234" spans="1:246">
      <c r="A234" s="1">
        <v>233</v>
      </c>
      <c r="B234" s="5" t="s">
        <v>1475</v>
      </c>
      <c r="C234" s="4" t="s">
        <v>1475</v>
      </c>
      <c r="D234" s="3">
        <v>43163055000125</v>
      </c>
      <c r="F234" t="s">
        <v>316</v>
      </c>
      <c r="G234" s="4" t="s">
        <v>308</v>
      </c>
      <c r="H234" s="19">
        <v>87388940</v>
      </c>
      <c r="I234" s="19" t="str">
        <f t="shared" si="11"/>
        <v>21 87388940</v>
      </c>
      <c r="J234" s="19"/>
      <c r="K234" s="25" t="s">
        <v>1474</v>
      </c>
      <c r="L234" t="str">
        <f>TRIM(M234&amp;" "&amp;N234&amp;" "&amp;O234&amp;" "&amp;P234&amp;" "&amp;Q234&amp;" "&amp;R234&amp;" "&amp;S234&amp;" "&amp;T234&amp;" "&amp;U234&amp;" "&amp;V234)</f>
        <v>Rua Cantagalo Lote 5 Quadra 78 Casa 2 Trindade 24457070 Rio de Janeiro São Gonçalo BRASIL</v>
      </c>
      <c r="M234" s="4" t="s">
        <v>222</v>
      </c>
      <c r="N234" s="4" t="s">
        <v>1476</v>
      </c>
      <c r="O234" s="4"/>
      <c r="P234" s="4" t="s">
        <v>1477</v>
      </c>
      <c r="Q234" s="4" t="s">
        <v>1478</v>
      </c>
      <c r="R234" s="20">
        <v>24457070</v>
      </c>
      <c r="S234" s="4" t="s">
        <v>242</v>
      </c>
      <c r="T234" s="4" t="s">
        <v>700</v>
      </c>
      <c r="V234" t="s">
        <v>315</v>
      </c>
      <c r="Z234" s="13">
        <v>0</v>
      </c>
      <c r="AA234" s="13"/>
    </row>
    <row r="235" spans="1:246">
      <c r="A235" s="1">
        <v>234</v>
      </c>
      <c r="B235" s="5" t="s">
        <v>1479</v>
      </c>
      <c r="C235" s="4" t="s">
        <v>1479</v>
      </c>
      <c r="D235" s="3">
        <v>39502991000146</v>
      </c>
      <c r="F235" t="s">
        <v>316</v>
      </c>
      <c r="G235" s="4" t="s">
        <v>308</v>
      </c>
      <c r="H235" s="19">
        <v>21212111</v>
      </c>
      <c r="I235" s="19" t="str">
        <f t="shared" si="11"/>
        <v>21 21212111</v>
      </c>
      <c r="J235" s="19"/>
      <c r="K235" s="25" t="s">
        <v>344</v>
      </c>
      <c r="L235" t="str">
        <f>TRIM(M235&amp;" "&amp;N235&amp;" "&amp;O235&amp;" "&amp;P235&amp;" "&amp;Q235&amp;" "&amp;R235&amp;" "&amp;S235&amp;" "&amp;T235&amp;" "&amp;U235&amp;" "&amp;V235)</f>
        <v>Rua Visconde de Piraja 414 Sala 1314 e 1315 Ipanema 22410905 Rio de Janeiro Rio de Janeiro BRASIL</v>
      </c>
      <c r="M235" s="4" t="s">
        <v>222</v>
      </c>
      <c r="N235" s="4" t="s">
        <v>1480</v>
      </c>
      <c r="O235" s="4" t="s">
        <v>1481</v>
      </c>
      <c r="P235" s="4" t="s">
        <v>1482</v>
      </c>
      <c r="Q235" s="4" t="s">
        <v>873</v>
      </c>
      <c r="R235" s="20">
        <v>22410905</v>
      </c>
      <c r="S235" s="4" t="s">
        <v>242</v>
      </c>
      <c r="T235" s="4" t="s">
        <v>242</v>
      </c>
      <c r="V235" t="s">
        <v>315</v>
      </c>
      <c r="Z235" s="13">
        <v>0</v>
      </c>
      <c r="AA235" s="13"/>
    </row>
    <row r="236" spans="1:246">
      <c r="A236" s="1">
        <v>235</v>
      </c>
      <c r="B236" s="5" t="s">
        <v>1483</v>
      </c>
      <c r="C236" s="4" t="s">
        <v>1483</v>
      </c>
      <c r="D236" s="3">
        <v>15502772000107</v>
      </c>
      <c r="F236" t="s">
        <v>316</v>
      </c>
      <c r="G236" s="4" t="s">
        <v>334</v>
      </c>
      <c r="H236" s="19">
        <v>47809898</v>
      </c>
      <c r="I236" s="19" t="str">
        <f t="shared" si="11"/>
        <v>11 47809898</v>
      </c>
      <c r="J236" s="19"/>
      <c r="K236" s="25" t="s">
        <v>1484</v>
      </c>
      <c r="L236" t="str">
        <f>TRIM(M236&amp;" "&amp;N236&amp;" "&amp;O236&amp;" "&amp;P236&amp;" "&amp;Q236&amp;" "&amp;R236&amp;" "&amp;S236&amp;" "&amp;T236&amp;" "&amp;U236&amp;" "&amp;V236)</f>
        <v>Rua Aracaju 225 Edi 15o andar Higienopolis 1240030 São Paulo São Paulo BRASIL</v>
      </c>
      <c r="M236" s="4" t="s">
        <v>222</v>
      </c>
      <c r="N236" s="4" t="s">
        <v>1485</v>
      </c>
      <c r="O236" s="4" t="s">
        <v>1486</v>
      </c>
      <c r="P236" s="4" t="s">
        <v>1487</v>
      </c>
      <c r="Q236" s="4" t="s">
        <v>1488</v>
      </c>
      <c r="R236" s="20">
        <v>1240030</v>
      </c>
      <c r="S236" s="4" t="s">
        <v>341</v>
      </c>
      <c r="T236" s="4" t="s">
        <v>341</v>
      </c>
      <c r="V236" t="s">
        <v>315</v>
      </c>
      <c r="W236" t="s">
        <v>59</v>
      </c>
      <c r="X236" t="s">
        <v>131</v>
      </c>
      <c r="Y236" s="13">
        <v>25567.53</v>
      </c>
      <c r="Z236" s="13">
        <v>25567.53</v>
      </c>
      <c r="AA236" s="304">
        <v>0</v>
      </c>
      <c r="AH236" t="s">
        <v>4</v>
      </c>
      <c r="AJ236" t="s">
        <v>318</v>
      </c>
    </row>
    <row r="237" spans="1:246">
      <c r="A237" s="1">
        <v>236</v>
      </c>
      <c r="B237" s="5" t="s">
        <v>1489</v>
      </c>
      <c r="C237" s="4" t="s">
        <v>1489</v>
      </c>
      <c r="D237" s="3">
        <v>3364572000148</v>
      </c>
      <c r="F237" t="s">
        <v>316</v>
      </c>
      <c r="G237" s="4" t="s">
        <v>581</v>
      </c>
      <c r="H237" s="19">
        <v>33288053</v>
      </c>
      <c r="I237" s="19" t="str">
        <f t="shared" si="11"/>
        <v>27 33288053</v>
      </c>
      <c r="J237" s="19"/>
      <c r="K237" s="25" t="s">
        <v>1490</v>
      </c>
      <c r="L237" t="str">
        <f>TRIM(M237&amp;" "&amp;N237&amp;" "&amp;O237&amp;" "&amp;P237&amp;" "&amp;Q237&amp;" "&amp;R237&amp;" "&amp;S237&amp;" "&amp;T237&amp;" "&amp;U237&amp;" "&amp;V237)</f>
        <v>Rua Guaicurus 1195 Agua Branca 5033002 São Paulo São Paulo BRASIL</v>
      </c>
      <c r="M237" s="4" t="s">
        <v>222</v>
      </c>
      <c r="N237" s="4" t="s">
        <v>1491</v>
      </c>
      <c r="O237" s="4" t="s">
        <v>1492</v>
      </c>
      <c r="P237" s="4"/>
      <c r="Q237" s="4" t="s">
        <v>1493</v>
      </c>
      <c r="R237" s="20">
        <v>5033002</v>
      </c>
      <c r="S237" s="4" t="s">
        <v>341</v>
      </c>
      <c r="T237" s="4" t="s">
        <v>341</v>
      </c>
      <c r="V237" t="s">
        <v>315</v>
      </c>
      <c r="W237" t="s">
        <v>79</v>
      </c>
      <c r="X237" t="s">
        <v>131</v>
      </c>
      <c r="Y237" s="13">
        <v>69723.9936863888</v>
      </c>
      <c r="Z237" s="13">
        <v>70479.514349988895</v>
      </c>
      <c r="AA237" s="309">
        <v>70479.514349988895</v>
      </c>
      <c r="AB237" t="s">
        <v>316</v>
      </c>
      <c r="AC237" s="1">
        <v>3</v>
      </c>
      <c r="AD237" t="s">
        <v>131</v>
      </c>
      <c r="AE237" s="17">
        <v>42372.22</v>
      </c>
      <c r="AH237" t="s">
        <v>4</v>
      </c>
      <c r="AI237" t="s">
        <v>4</v>
      </c>
    </row>
    <row r="238" spans="1:246">
      <c r="A238" s="1">
        <v>237</v>
      </c>
      <c r="B238" s="5" t="s">
        <v>1494</v>
      </c>
      <c r="C238" s="4" t="s">
        <v>1494</v>
      </c>
      <c r="D238" s="21" t="s">
        <v>343</v>
      </c>
      <c r="E238" s="4"/>
      <c r="F238" t="s">
        <v>307</v>
      </c>
      <c r="G238" s="4"/>
      <c r="H238" s="19" t="s">
        <v>344</v>
      </c>
      <c r="I238" s="19" t="str">
        <f t="shared" si="11"/>
        <v/>
      </c>
      <c r="J238" s="19"/>
      <c r="K238" s="25" t="s">
        <v>344</v>
      </c>
      <c r="L238" t="s">
        <v>344</v>
      </c>
      <c r="M238" s="4"/>
      <c r="N238" s="4"/>
      <c r="O238" s="4"/>
      <c r="P238" s="4"/>
      <c r="Q238" s="4"/>
      <c r="R238" s="4"/>
      <c r="S238" s="4"/>
      <c r="T238" s="4"/>
      <c r="U238" s="4"/>
      <c r="V238" s="4"/>
      <c r="W238" s="4"/>
      <c r="X238" s="4"/>
      <c r="Y238" s="4"/>
      <c r="Z238" s="13">
        <v>0</v>
      </c>
      <c r="AA238" s="13"/>
      <c r="AB238" s="4"/>
      <c r="AC238" s="22"/>
      <c r="AD238" s="4"/>
      <c r="AE238" s="8"/>
      <c r="AF238" s="4"/>
      <c r="AG238" s="4"/>
      <c r="AH238" s="4"/>
    </row>
    <row r="239" spans="1:246">
      <c r="A239" s="1">
        <v>238</v>
      </c>
      <c r="B239" s="5" t="s">
        <v>1495</v>
      </c>
      <c r="C239" s="4" t="s">
        <v>1495</v>
      </c>
      <c r="D239" s="21" t="s">
        <v>343</v>
      </c>
      <c r="E239" s="4"/>
      <c r="F239" t="s">
        <v>307</v>
      </c>
      <c r="G239" s="4"/>
      <c r="H239" s="19" t="s">
        <v>344</v>
      </c>
      <c r="I239" s="19" t="str">
        <f t="shared" si="11"/>
        <v/>
      </c>
      <c r="J239" s="19"/>
      <c r="K239" s="25" t="s">
        <v>344</v>
      </c>
      <c r="L239" t="s">
        <v>344</v>
      </c>
      <c r="M239" s="4"/>
      <c r="N239" s="4"/>
      <c r="O239" s="4"/>
      <c r="P239" s="4"/>
      <c r="Q239" s="4"/>
      <c r="R239" s="4"/>
      <c r="S239" s="4"/>
      <c r="T239" s="4"/>
      <c r="U239" s="4"/>
      <c r="V239" s="4"/>
      <c r="W239" s="4"/>
      <c r="X239" s="4"/>
      <c r="Y239" s="4"/>
      <c r="Z239" s="13">
        <v>0</v>
      </c>
      <c r="AA239" s="13"/>
      <c r="AB239" s="4"/>
      <c r="AC239" s="22"/>
      <c r="AD239" s="4"/>
      <c r="AE239" s="8"/>
      <c r="AF239" s="4"/>
      <c r="AG239" s="4"/>
      <c r="AH239" s="4"/>
    </row>
    <row r="240" spans="1:246">
      <c r="A240" s="1">
        <v>239</v>
      </c>
      <c r="B240" s="5" t="s">
        <v>1496</v>
      </c>
      <c r="C240" s="4" t="s">
        <v>1496</v>
      </c>
      <c r="D240" s="21" t="s">
        <v>343</v>
      </c>
      <c r="F240" t="s">
        <v>307</v>
      </c>
      <c r="H240" s="19" t="s">
        <v>344</v>
      </c>
      <c r="I240" s="19" t="str">
        <f t="shared" si="11"/>
        <v/>
      </c>
      <c r="J240" s="19"/>
      <c r="K240" s="25" t="s">
        <v>344</v>
      </c>
      <c r="L240" t="s">
        <v>344</v>
      </c>
      <c r="Z240" s="13">
        <v>0</v>
      </c>
      <c r="AA240" s="13"/>
    </row>
    <row r="241" spans="1:36">
      <c r="A241" s="1">
        <v>240</v>
      </c>
      <c r="B241" s="5" t="s">
        <v>1497</v>
      </c>
      <c r="C241" s="4" t="s">
        <v>1497</v>
      </c>
      <c r="D241" s="3">
        <v>44806116000198</v>
      </c>
      <c r="F241" t="s">
        <v>316</v>
      </c>
      <c r="G241" s="4" t="s">
        <v>383</v>
      </c>
      <c r="H241" s="19">
        <v>99711196</v>
      </c>
      <c r="I241" s="19" t="str">
        <f t="shared" si="11"/>
        <v>22 99711196</v>
      </c>
      <c r="J241" s="19"/>
      <c r="K241" s="25" t="s">
        <v>1498</v>
      </c>
      <c r="L241" t="str">
        <f>TRIM(M241&amp;" "&amp;N241&amp;" "&amp;O241&amp;" "&amp;P241&amp;" "&amp;Q241&amp;" "&amp;R241&amp;" "&amp;S241&amp;" "&amp;T241&amp;" "&amp;U241&amp;" "&amp;V241)</f>
        <v>Rua Joaquim Thomaz de Aquino Filho 49 Centro 28200000 Rio de Janeiro São João da Barra RJ BRASIL</v>
      </c>
      <c r="M241" s="4" t="s">
        <v>399</v>
      </c>
      <c r="N241" s="4" t="s">
        <v>1499</v>
      </c>
      <c r="O241" s="4" t="s">
        <v>1500</v>
      </c>
      <c r="P241" s="4"/>
      <c r="Q241" s="4" t="s">
        <v>381</v>
      </c>
      <c r="R241" s="20">
        <v>28200000</v>
      </c>
      <c r="S241" s="4" t="s">
        <v>242</v>
      </c>
      <c r="T241" s="4" t="s">
        <v>324</v>
      </c>
      <c r="U241" s="4" t="s">
        <v>243</v>
      </c>
      <c r="V241" t="s">
        <v>315</v>
      </c>
      <c r="Z241" s="13">
        <v>0</v>
      </c>
      <c r="AA241" s="13"/>
    </row>
    <row r="242" spans="1:36">
      <c r="A242" s="1">
        <v>241</v>
      </c>
      <c r="B242" s="5" t="s">
        <v>1501</v>
      </c>
      <c r="C242" s="4" t="s">
        <v>1501</v>
      </c>
      <c r="D242" s="3">
        <v>44393825000199</v>
      </c>
      <c r="F242" t="s">
        <v>307</v>
      </c>
      <c r="G242" s="4" t="s">
        <v>658</v>
      </c>
      <c r="H242" s="19" t="s">
        <v>1502</v>
      </c>
      <c r="I242" s="19" t="str">
        <f t="shared" si="11"/>
        <v>00 11 2842-2700</v>
      </c>
      <c r="J242" s="19"/>
      <c r="K242" s="25" t="s">
        <v>1503</v>
      </c>
      <c r="L242" t="str">
        <f>TRIM(M242&amp;" "&amp;N242&amp;" "&amp;O242&amp;" "&amp;P242&amp;" "&amp;Q242&amp;" "&amp;R242&amp;" "&amp;S242&amp;" "&amp;T242&amp;" "&amp;U242&amp;" "&amp;V242)</f>
        <v>Av Feliciano S Cunha 2241 Distrito Industrial 15035000 São Paulo São José do Rio Preto BRASIL</v>
      </c>
      <c r="M242" s="4" t="s">
        <v>336</v>
      </c>
      <c r="N242" s="4" t="s">
        <v>1504</v>
      </c>
      <c r="O242" s="4" t="s">
        <v>1505</v>
      </c>
      <c r="P242" s="4"/>
      <c r="Q242" s="4" t="s">
        <v>1506</v>
      </c>
      <c r="R242" s="20">
        <v>15035000</v>
      </c>
      <c r="S242" s="4" t="s">
        <v>341</v>
      </c>
      <c r="T242" s="4" t="s">
        <v>1507</v>
      </c>
      <c r="V242" t="s">
        <v>315</v>
      </c>
      <c r="W242" t="s">
        <v>79</v>
      </c>
      <c r="X242" t="s">
        <v>131</v>
      </c>
      <c r="Y242" s="13">
        <v>403254.33794515702</v>
      </c>
      <c r="Z242" s="13">
        <v>407623.95260570402</v>
      </c>
      <c r="AA242" s="309">
        <v>407623.95260570402</v>
      </c>
      <c r="AB242" t="s">
        <v>316</v>
      </c>
      <c r="AC242" s="1">
        <v>3</v>
      </c>
      <c r="AD242" t="s">
        <v>131</v>
      </c>
      <c r="AE242" s="17">
        <v>245063.15</v>
      </c>
      <c r="AH242" t="s">
        <v>4</v>
      </c>
      <c r="AI242" t="s">
        <v>4</v>
      </c>
    </row>
    <row r="243" spans="1:36">
      <c r="A243" s="1">
        <v>242</v>
      </c>
      <c r="B243" s="5" t="s">
        <v>1508</v>
      </c>
      <c r="C243" s="4" t="s">
        <v>1508</v>
      </c>
      <c r="D243" s="3">
        <v>24702438000180</v>
      </c>
      <c r="F243" t="s">
        <v>316</v>
      </c>
      <c r="G243" s="4" t="s">
        <v>308</v>
      </c>
      <c r="H243" s="19">
        <v>22234144</v>
      </c>
      <c r="I243" s="19" t="str">
        <f t="shared" si="11"/>
        <v>21 22234144</v>
      </c>
      <c r="J243" s="19"/>
      <c r="K243" s="25" t="s">
        <v>344</v>
      </c>
      <c r="L243" t="str">
        <f>TRIM(M243&amp;" "&amp;N243&amp;" "&amp;O243&amp;" "&amp;P243&amp;" "&amp;Q243&amp;" "&amp;R243&amp;" "&amp;S243&amp;" "&amp;T243&amp;" "&amp;U243&amp;" "&amp;V243)</f>
        <v>Rua Goias 82 Engenho de Dentro 20756120 Rio de Janeiro Rio de Janeiro BRASIL</v>
      </c>
      <c r="M243" s="4" t="s">
        <v>222</v>
      </c>
      <c r="N243" s="4" t="s">
        <v>1509</v>
      </c>
      <c r="O243" s="4" t="s">
        <v>1510</v>
      </c>
      <c r="P243" s="4"/>
      <c r="Q243" s="4" t="s">
        <v>1511</v>
      </c>
      <c r="R243" s="20">
        <v>20756120</v>
      </c>
      <c r="S243" s="4" t="s">
        <v>242</v>
      </c>
      <c r="T243" s="4" t="s">
        <v>242</v>
      </c>
      <c r="V243" t="s">
        <v>315</v>
      </c>
      <c r="Z243" s="13">
        <v>0</v>
      </c>
      <c r="AA243" s="13"/>
    </row>
    <row r="244" spans="1:36">
      <c r="A244" s="1">
        <v>243</v>
      </c>
      <c r="B244" t="s">
        <v>1512</v>
      </c>
      <c r="C244" t="s">
        <v>1512</v>
      </c>
      <c r="D244" s="24" t="s">
        <v>1513</v>
      </c>
      <c r="F244" t="s">
        <v>307</v>
      </c>
      <c r="G244">
        <v>21</v>
      </c>
      <c r="H244" s="19" t="s">
        <v>1514</v>
      </c>
      <c r="I244" s="19" t="str">
        <f t="shared" si="11"/>
        <v>21 2671-5011</v>
      </c>
      <c r="J244" s="19"/>
      <c r="K244" s="25" t="s">
        <v>1515</v>
      </c>
      <c r="L244" t="str">
        <f>TRIM(M244&amp;" "&amp;N244&amp;" "&amp;O244&amp;" "&amp;P244&amp;" "&amp;Q244&amp;" "&amp;R244&amp;" "&amp;S244&amp;" "&amp;T244&amp;" "&amp;U244&amp;" "&amp;V244)</f>
        <v>Rua Frei Caneca 139 Frente Jardim Gramacho 25056-070 Rio de Janeiro Duque de Caxias RJ BRASIL</v>
      </c>
      <c r="M244" s="4" t="s">
        <v>222</v>
      </c>
      <c r="N244" t="s">
        <v>1516</v>
      </c>
      <c r="O244">
        <v>139</v>
      </c>
      <c r="P244" t="s">
        <v>1517</v>
      </c>
      <c r="Q244" t="s">
        <v>1518</v>
      </c>
      <c r="R244" t="s">
        <v>1519</v>
      </c>
      <c r="S244" t="s">
        <v>242</v>
      </c>
      <c r="T244" t="s">
        <v>314</v>
      </c>
      <c r="U244" t="s">
        <v>243</v>
      </c>
      <c r="V244" t="s">
        <v>315</v>
      </c>
      <c r="W244" t="s">
        <v>79</v>
      </c>
      <c r="X244" t="s">
        <v>131</v>
      </c>
      <c r="Y244" s="13">
        <v>18627.1950945672</v>
      </c>
      <c r="Z244" s="13">
        <v>18829.037101239301</v>
      </c>
      <c r="AA244" s="309">
        <v>18829.037101239301</v>
      </c>
      <c r="AB244" t="s">
        <v>316</v>
      </c>
      <c r="AC244" s="1">
        <v>3</v>
      </c>
      <c r="AD244" t="s">
        <v>131</v>
      </c>
      <c r="AE244" s="17">
        <v>11320</v>
      </c>
      <c r="AH244" t="s">
        <v>4</v>
      </c>
      <c r="AI244" t="s">
        <v>4</v>
      </c>
    </row>
    <row r="245" spans="1:36">
      <c r="A245" s="1">
        <v>244</v>
      </c>
      <c r="B245" s="5" t="s">
        <v>1520</v>
      </c>
      <c r="C245" s="4" t="s">
        <v>1520</v>
      </c>
      <c r="D245" s="3">
        <v>8289097000106</v>
      </c>
      <c r="F245" t="s">
        <v>307</v>
      </c>
      <c r="G245" s="4" t="s">
        <v>1004</v>
      </c>
      <c r="H245" s="19">
        <v>30760999</v>
      </c>
      <c r="I245" s="19" t="str">
        <f t="shared" si="11"/>
        <v>51 30760999</v>
      </c>
      <c r="J245" s="19"/>
      <c r="K245" s="25" t="s">
        <v>1521</v>
      </c>
      <c r="L245" t="str">
        <f>TRIM(M245&amp;" "&amp;N245&amp;" "&amp;O245&amp;" "&amp;P245&amp;" "&amp;Q245&amp;" "&amp;R245&amp;" "&amp;S245&amp;" "&amp;T245&amp;" "&amp;U245&amp;" "&amp;V245)</f>
        <v>x x x x x x x x x BRASIL</v>
      </c>
      <c r="M245" s="4" t="s">
        <v>58</v>
      </c>
      <c r="N245" s="4" t="s">
        <v>58</v>
      </c>
      <c r="O245" s="4" t="s">
        <v>58</v>
      </c>
      <c r="P245" s="4" t="s">
        <v>58</v>
      </c>
      <c r="Q245" s="4" t="s">
        <v>58</v>
      </c>
      <c r="R245" s="20" t="s">
        <v>58</v>
      </c>
      <c r="S245" s="4" t="s">
        <v>58</v>
      </c>
      <c r="T245" s="4" t="s">
        <v>58</v>
      </c>
      <c r="U245" s="4" t="s">
        <v>58</v>
      </c>
      <c r="V245" t="s">
        <v>315</v>
      </c>
      <c r="Z245" s="13">
        <v>0</v>
      </c>
      <c r="AA245" s="13"/>
    </row>
    <row r="246" spans="1:36">
      <c r="A246" s="1">
        <v>245</v>
      </c>
      <c r="B246" s="5" t="s">
        <v>1522</v>
      </c>
      <c r="C246" s="4" t="s">
        <v>1522</v>
      </c>
      <c r="D246" s="21" t="s">
        <v>343</v>
      </c>
      <c r="E246" s="4"/>
      <c r="F246" t="s">
        <v>307</v>
      </c>
      <c r="G246" s="4"/>
      <c r="H246" s="19" t="s">
        <v>344</v>
      </c>
      <c r="I246" s="19" t="str">
        <f t="shared" si="11"/>
        <v/>
      </c>
      <c r="J246" s="19"/>
      <c r="K246" s="25" t="s">
        <v>344</v>
      </c>
      <c r="L246" t="s">
        <v>344</v>
      </c>
      <c r="M246" s="4"/>
      <c r="N246" s="4"/>
      <c r="O246" s="4"/>
      <c r="P246" s="4"/>
      <c r="Q246" s="4"/>
      <c r="R246" s="4"/>
      <c r="S246" s="4"/>
      <c r="T246" s="4"/>
      <c r="U246" s="4"/>
      <c r="V246" s="4"/>
      <c r="W246" s="4"/>
      <c r="X246" s="4"/>
      <c r="Y246" s="4"/>
      <c r="Z246" s="13">
        <v>0</v>
      </c>
      <c r="AA246" s="13"/>
      <c r="AB246" s="4"/>
      <c r="AC246" s="22"/>
      <c r="AD246" s="4"/>
      <c r="AE246" s="8"/>
      <c r="AF246" s="4"/>
      <c r="AG246" s="4"/>
      <c r="AH246" s="4"/>
    </row>
    <row r="247" spans="1:36">
      <c r="A247" s="1">
        <v>246</v>
      </c>
      <c r="B247" s="5" t="s">
        <v>1523</v>
      </c>
      <c r="C247" s="4" t="s">
        <v>1523</v>
      </c>
      <c r="D247" s="3">
        <v>2657017000222</v>
      </c>
      <c r="F247" t="s">
        <v>307</v>
      </c>
      <c r="G247" s="4" t="s">
        <v>308</v>
      </c>
      <c r="H247" s="19">
        <v>39708900</v>
      </c>
      <c r="I247" s="19" t="str">
        <f t="shared" si="11"/>
        <v>21 39708900</v>
      </c>
      <c r="J247" s="19"/>
      <c r="K247" s="25" t="s">
        <v>1524</v>
      </c>
      <c r="L247" t="str">
        <f t="shared" ref="L247:L259" si="13">TRIM(M247&amp;" "&amp;N247&amp;" "&amp;O247&amp;" "&amp;P247&amp;" "&amp;Q247&amp;" "&amp;R247&amp;" "&amp;S247&amp;" "&amp;T247&amp;" "&amp;U247&amp;" "&amp;V247)</f>
        <v>Rua Wenceslau Prodo 181 Jardim Carvalho 83402125 Parana Colombo BRASIL</v>
      </c>
      <c r="M247" s="4" t="s">
        <v>222</v>
      </c>
      <c r="N247" s="4" t="s">
        <v>1525</v>
      </c>
      <c r="O247" s="4" t="s">
        <v>1526</v>
      </c>
      <c r="P247" s="4"/>
      <c r="Q247" s="4" t="s">
        <v>1527</v>
      </c>
      <c r="R247" s="20">
        <v>83402125</v>
      </c>
      <c r="S247" s="4" t="s">
        <v>411</v>
      </c>
      <c r="T247" s="4" t="s">
        <v>1528</v>
      </c>
      <c r="V247" t="s">
        <v>315</v>
      </c>
      <c r="W247" t="s">
        <v>307</v>
      </c>
      <c r="X247" t="s">
        <v>131</v>
      </c>
      <c r="Y247" s="13">
        <v>123041.85492156701</v>
      </c>
      <c r="Z247" s="13">
        <v>124375.121405111</v>
      </c>
      <c r="AA247" s="309">
        <v>124375.121405111</v>
      </c>
      <c r="AB247" t="s">
        <v>316</v>
      </c>
      <c r="AC247" s="1">
        <v>3</v>
      </c>
      <c r="AD247" t="s">
        <v>131</v>
      </c>
      <c r="AE247" s="17">
        <v>74775.210000000006</v>
      </c>
      <c r="AH247" t="s">
        <v>4</v>
      </c>
      <c r="AI247" t="s">
        <v>4</v>
      </c>
    </row>
    <row r="248" spans="1:36">
      <c r="A248" s="1">
        <v>247</v>
      </c>
      <c r="B248" s="5" t="s">
        <v>1529</v>
      </c>
      <c r="C248" s="4" t="s">
        <v>1529</v>
      </c>
      <c r="D248" s="3" t="s">
        <v>1530</v>
      </c>
      <c r="F248" t="s">
        <v>307</v>
      </c>
      <c r="G248" s="4" t="s">
        <v>558</v>
      </c>
      <c r="H248" s="19">
        <v>30885277</v>
      </c>
      <c r="I248" s="19" t="str">
        <f t="shared" si="11"/>
        <v>81 30885277</v>
      </c>
      <c r="J248" s="19"/>
      <c r="K248" s="25" t="s">
        <v>1531</v>
      </c>
      <c r="L248" t="str">
        <f t="shared" si="13"/>
        <v>Av Miguel Frias e Vasconcelos 1205 1o andar Jaguare 5345000 São Paulo São Paulo BRASIL</v>
      </c>
      <c r="M248" s="4" t="s">
        <v>336</v>
      </c>
      <c r="N248" s="4" t="s">
        <v>1532</v>
      </c>
      <c r="O248" s="4" t="s">
        <v>1533</v>
      </c>
      <c r="P248" s="4" t="s">
        <v>1068</v>
      </c>
      <c r="Q248" s="4" t="s">
        <v>1534</v>
      </c>
      <c r="R248" s="20">
        <v>5345000</v>
      </c>
      <c r="S248" s="4" t="s">
        <v>341</v>
      </c>
      <c r="T248" s="4" t="s">
        <v>341</v>
      </c>
      <c r="V248" t="s">
        <v>315</v>
      </c>
      <c r="W248" t="s">
        <v>307</v>
      </c>
      <c r="X248" t="s">
        <v>131</v>
      </c>
      <c r="Y248" s="13">
        <v>8183.6738674614699</v>
      </c>
      <c r="Z248" s="13">
        <v>8272.3511560694806</v>
      </c>
      <c r="AA248" s="309">
        <v>8272.3511560694806</v>
      </c>
      <c r="AB248" t="s">
        <v>316</v>
      </c>
      <c r="AC248" s="1">
        <v>3</v>
      </c>
      <c r="AD248" t="s">
        <v>131</v>
      </c>
      <c r="AE248" s="17">
        <v>4973.33</v>
      </c>
      <c r="AH248" t="s">
        <v>4</v>
      </c>
      <c r="AI248" t="s">
        <v>4</v>
      </c>
    </row>
    <row r="249" spans="1:36">
      <c r="A249" s="1">
        <v>248</v>
      </c>
      <c r="B249" s="5" t="s">
        <v>1535</v>
      </c>
      <c r="C249" s="4" t="s">
        <v>1535</v>
      </c>
      <c r="D249" s="3">
        <v>11208854000184</v>
      </c>
      <c r="F249" t="s">
        <v>307</v>
      </c>
      <c r="G249" s="4" t="s">
        <v>308</v>
      </c>
      <c r="H249" s="19">
        <v>27722211</v>
      </c>
      <c r="I249" s="19" t="str">
        <f t="shared" si="11"/>
        <v>21 27722211</v>
      </c>
      <c r="J249" s="19"/>
      <c r="K249" s="25" t="s">
        <v>1536</v>
      </c>
      <c r="L249" t="str">
        <f t="shared" si="13"/>
        <v>Av Brigadeiro Faria Lima e Silva 581 25 de Agosto 25085131 Rio de Janeiro Duque de Caxias BRASIL</v>
      </c>
      <c r="M249" s="4" t="s">
        <v>336</v>
      </c>
      <c r="N249" s="4" t="s">
        <v>1537</v>
      </c>
      <c r="O249" s="4" t="s">
        <v>1538</v>
      </c>
      <c r="P249" s="4"/>
      <c r="Q249" s="4" t="s">
        <v>1539</v>
      </c>
      <c r="R249" s="20">
        <v>25085131</v>
      </c>
      <c r="S249" s="4" t="s">
        <v>242</v>
      </c>
      <c r="T249" s="4" t="s">
        <v>314</v>
      </c>
      <c r="V249" t="s">
        <v>315</v>
      </c>
      <c r="W249" t="s">
        <v>307</v>
      </c>
      <c r="X249" t="s">
        <v>131</v>
      </c>
      <c r="Y249" s="13">
        <v>804.66</v>
      </c>
      <c r="Z249" s="13">
        <v>813.37448255353502</v>
      </c>
      <c r="AA249" s="309">
        <v>813.37448255353502</v>
      </c>
      <c r="AB249" t="s">
        <v>316</v>
      </c>
      <c r="AC249" s="1">
        <v>3</v>
      </c>
      <c r="AD249" t="s">
        <v>131</v>
      </c>
      <c r="AE249" s="17">
        <v>489</v>
      </c>
      <c r="AH249" t="s">
        <v>4</v>
      </c>
      <c r="AI249" t="s">
        <v>4</v>
      </c>
    </row>
    <row r="250" spans="1:36">
      <c r="A250" s="1">
        <v>249</v>
      </c>
      <c r="B250" s="5" t="s">
        <v>1540</v>
      </c>
      <c r="C250" s="4" t="s">
        <v>1540</v>
      </c>
      <c r="D250" s="3">
        <v>13583868000103</v>
      </c>
      <c r="F250" t="s">
        <v>307</v>
      </c>
      <c r="G250" s="4" t="s">
        <v>308</v>
      </c>
      <c r="H250" s="19">
        <v>35501370</v>
      </c>
      <c r="I250" s="19" t="str">
        <f t="shared" si="11"/>
        <v>21 35501370</v>
      </c>
      <c r="J250" s="19"/>
      <c r="K250" s="25" t="s">
        <v>344</v>
      </c>
      <c r="L250" t="str">
        <f t="shared" si="13"/>
        <v>Av Borges de Medeiros 633 Sala 201 Leblon 22430041 Rio de Janeiro Rio de Janeiro BRASIL</v>
      </c>
      <c r="M250" s="4" t="s">
        <v>336</v>
      </c>
      <c r="N250" s="4" t="s">
        <v>1541</v>
      </c>
      <c r="O250" s="4" t="s">
        <v>1542</v>
      </c>
      <c r="P250" s="4" t="s">
        <v>1008</v>
      </c>
      <c r="Q250" s="4" t="s">
        <v>1191</v>
      </c>
      <c r="R250" s="20">
        <v>22430041</v>
      </c>
      <c r="S250" s="4" t="s">
        <v>242</v>
      </c>
      <c r="T250" s="4" t="s">
        <v>242</v>
      </c>
      <c r="U250" s="4"/>
      <c r="V250" t="s">
        <v>315</v>
      </c>
      <c r="Z250" s="13">
        <v>0</v>
      </c>
      <c r="AA250" s="304"/>
    </row>
    <row r="251" spans="1:36">
      <c r="A251" s="1">
        <v>250</v>
      </c>
      <c r="B251" s="5" t="s">
        <v>156</v>
      </c>
      <c r="C251" s="4" t="s">
        <v>156</v>
      </c>
      <c r="D251" s="3">
        <v>824038000189</v>
      </c>
      <c r="F251" t="s">
        <v>316</v>
      </c>
      <c r="G251" s="4" t="s">
        <v>308</v>
      </c>
      <c r="H251" s="19">
        <v>22341666</v>
      </c>
      <c r="I251" s="19" t="str">
        <f t="shared" si="11"/>
        <v>21 22341666</v>
      </c>
      <c r="J251" s="19"/>
      <c r="K251" s="25" t="s">
        <v>1543</v>
      </c>
      <c r="L251" t="str">
        <f t="shared" si="13"/>
        <v>Rua Marques de Leão 29 Engenho Novo 20780140 Rio de Janeiro Rio de Janeiro BRASIL</v>
      </c>
      <c r="M251" s="4" t="s">
        <v>222</v>
      </c>
      <c r="N251" s="4" t="s">
        <v>1544</v>
      </c>
      <c r="O251" s="21" t="s">
        <v>1545</v>
      </c>
      <c r="P251" s="4"/>
      <c r="Q251" s="4" t="s">
        <v>396</v>
      </c>
      <c r="R251" s="20">
        <v>20780140</v>
      </c>
      <c r="S251" s="4" t="s">
        <v>242</v>
      </c>
      <c r="T251" s="4" t="s">
        <v>242</v>
      </c>
      <c r="V251" t="s">
        <v>315</v>
      </c>
      <c r="W251" t="s">
        <v>59</v>
      </c>
      <c r="X251" t="s">
        <v>131</v>
      </c>
      <c r="Y251" s="13">
        <v>32188.76</v>
      </c>
      <c r="Z251" s="13">
        <v>32529.4</v>
      </c>
      <c r="AA251" s="301">
        <f>752.9+31776.5</f>
        <v>32529.4</v>
      </c>
      <c r="AB251" t="s">
        <v>316</v>
      </c>
      <c r="AC251" s="1">
        <v>3</v>
      </c>
      <c r="AD251" t="s">
        <v>131</v>
      </c>
      <c r="AE251" s="17">
        <v>19104</v>
      </c>
      <c r="AH251" t="s">
        <v>5</v>
      </c>
      <c r="AI251" t="s">
        <v>5</v>
      </c>
      <c r="AJ251" t="s">
        <v>1546</v>
      </c>
    </row>
    <row r="252" spans="1:36">
      <c r="A252" s="1">
        <v>251</v>
      </c>
      <c r="B252" s="5" t="s">
        <v>1547</v>
      </c>
      <c r="C252" s="4" t="s">
        <v>1547</v>
      </c>
      <c r="D252" s="3">
        <v>3438229000109</v>
      </c>
      <c r="F252" t="s">
        <v>307</v>
      </c>
      <c r="G252" s="4" t="s">
        <v>308</v>
      </c>
      <c r="H252" s="19">
        <v>21091661</v>
      </c>
      <c r="I252" s="19" t="str">
        <f t="shared" si="11"/>
        <v>21 21091661</v>
      </c>
      <c r="J252" s="19"/>
      <c r="K252" s="25" t="s">
        <v>1548</v>
      </c>
      <c r="L252" t="str">
        <f t="shared" si="13"/>
        <v>Rua Miguel de Frias 123 Icarai 24220001 Niteroi Rio de Janeiro BRASIL</v>
      </c>
      <c r="M252" s="4" t="s">
        <v>222</v>
      </c>
      <c r="N252" s="4" t="s">
        <v>1549</v>
      </c>
      <c r="O252" s="4" t="s">
        <v>513</v>
      </c>
      <c r="P252" s="4"/>
      <c r="Q252" s="4" t="s">
        <v>1550</v>
      </c>
      <c r="R252" s="20">
        <v>24220001</v>
      </c>
      <c r="S252" s="4" t="s">
        <v>428</v>
      </c>
      <c r="T252" s="4" t="s">
        <v>242</v>
      </c>
      <c r="V252" t="s">
        <v>315</v>
      </c>
      <c r="W252" t="s">
        <v>307</v>
      </c>
      <c r="X252" t="s">
        <v>131</v>
      </c>
      <c r="Y252" s="13">
        <v>75035.196101122303</v>
      </c>
      <c r="Z252" s="13">
        <v>75848.268304167199</v>
      </c>
      <c r="AA252" s="309">
        <v>75848.268304167199</v>
      </c>
      <c r="AB252" t="s">
        <v>316</v>
      </c>
      <c r="AC252" s="1">
        <v>3</v>
      </c>
      <c r="AD252" t="s">
        <v>131</v>
      </c>
      <c r="AE252" s="17">
        <v>45599.91</v>
      </c>
      <c r="AH252" t="s">
        <v>4</v>
      </c>
      <c r="AI252" t="s">
        <v>4</v>
      </c>
    </row>
    <row r="253" spans="1:36">
      <c r="A253" s="1">
        <v>252</v>
      </c>
      <c r="B253" s="5" t="s">
        <v>1551</v>
      </c>
      <c r="C253" s="4" t="s">
        <v>1551</v>
      </c>
      <c r="D253" s="3">
        <v>28976710000170</v>
      </c>
      <c r="F253" t="s">
        <v>307</v>
      </c>
      <c r="G253" s="4" t="s">
        <v>383</v>
      </c>
      <c r="H253" s="19" t="s">
        <v>1552</v>
      </c>
      <c r="I253" s="19" t="str">
        <f t="shared" si="11"/>
        <v>22 2732-2755</v>
      </c>
      <c r="J253" s="19"/>
      <c r="K253" s="25" t="s">
        <v>1553</v>
      </c>
      <c r="L253" t="str">
        <f t="shared" si="13"/>
        <v>Av Presidente Vargas 180 Pecuaria 28053-100 Campos dos Goytacazes Rio de Janeiro RJ BRASIL</v>
      </c>
      <c r="M253" s="4" t="s">
        <v>336</v>
      </c>
      <c r="N253" t="s">
        <v>1554</v>
      </c>
      <c r="O253" s="25">
        <v>180</v>
      </c>
      <c r="P253" s="25"/>
      <c r="Q253" t="s">
        <v>1555</v>
      </c>
      <c r="R253" t="s">
        <v>1556</v>
      </c>
      <c r="S253" t="s">
        <v>390</v>
      </c>
      <c r="T253" t="s">
        <v>242</v>
      </c>
      <c r="U253" t="s">
        <v>243</v>
      </c>
      <c r="V253" t="s">
        <v>315</v>
      </c>
      <c r="W253" t="s">
        <v>307</v>
      </c>
      <c r="X253" t="s">
        <v>131</v>
      </c>
      <c r="Y253" s="13">
        <v>194889.431124333</v>
      </c>
      <c r="Z253" s="13">
        <v>197001.22915176599</v>
      </c>
      <c r="AA253" s="309">
        <v>197001.22915176599</v>
      </c>
      <c r="AB253" t="s">
        <v>316</v>
      </c>
      <c r="AC253" s="1">
        <v>3</v>
      </c>
      <c r="AD253" t="s">
        <v>131</v>
      </c>
      <c r="AE253" s="17">
        <v>118436.96</v>
      </c>
      <c r="AH253" t="s">
        <v>4</v>
      </c>
      <c r="AI253" t="s">
        <v>4</v>
      </c>
    </row>
    <row r="254" spans="1:36">
      <c r="A254" s="1">
        <v>253</v>
      </c>
      <c r="B254" s="5" t="s">
        <v>1557</v>
      </c>
      <c r="C254" s="4" t="s">
        <v>1557</v>
      </c>
      <c r="D254" s="3">
        <v>13781452000108</v>
      </c>
      <c r="F254" t="s">
        <v>307</v>
      </c>
      <c r="G254" s="4" t="s">
        <v>308</v>
      </c>
      <c r="H254" s="19">
        <v>23349627</v>
      </c>
      <c r="I254" s="19" t="str">
        <f t="shared" si="11"/>
        <v>21 23349627</v>
      </c>
      <c r="J254" s="19"/>
      <c r="K254" s="25" t="s">
        <v>1558</v>
      </c>
      <c r="L254" t="str">
        <f t="shared" si="13"/>
        <v>Av Venezuela 110 Edif Setor Gefin Centro 20081312 Rio de Janeiro Rio de Janeiro BRASIL</v>
      </c>
      <c r="M254" s="4" t="s">
        <v>336</v>
      </c>
      <c r="N254" s="4" t="s">
        <v>1559</v>
      </c>
      <c r="O254" s="4" t="s">
        <v>1560</v>
      </c>
      <c r="P254" s="4" t="s">
        <v>1561</v>
      </c>
      <c r="Q254" s="4" t="s">
        <v>381</v>
      </c>
      <c r="R254" s="20">
        <v>20081312</v>
      </c>
      <c r="S254" s="4" t="s">
        <v>242</v>
      </c>
      <c r="T254" s="4" t="s">
        <v>242</v>
      </c>
      <c r="U254" s="4"/>
      <c r="V254" t="s">
        <v>315</v>
      </c>
      <c r="Z254" s="13">
        <v>0</v>
      </c>
      <c r="AA254" s="13"/>
    </row>
    <row r="255" spans="1:36">
      <c r="A255" s="1">
        <v>254</v>
      </c>
      <c r="B255" s="5" t="s">
        <v>1562</v>
      </c>
      <c r="C255" s="4" t="s">
        <v>1562</v>
      </c>
      <c r="D255" s="3">
        <v>2972478000109</v>
      </c>
      <c r="F255" t="s">
        <v>307</v>
      </c>
      <c r="G255" s="4" t="s">
        <v>308</v>
      </c>
      <c r="H255" s="19">
        <v>27411407</v>
      </c>
      <c r="I255" s="19" t="str">
        <f t="shared" si="11"/>
        <v>21 27411407</v>
      </c>
      <c r="J255" s="19"/>
      <c r="K255" s="25" t="s">
        <v>1563</v>
      </c>
      <c r="L255" t="str">
        <f t="shared" si="13"/>
        <v>Rua Olimpiadas 134 7o andar Conj 72 Sala h Vila Olimpia 4551000 São Paulo São Paulo BRASIL</v>
      </c>
      <c r="M255" s="4" t="s">
        <v>222</v>
      </c>
      <c r="N255" s="4" t="s">
        <v>930</v>
      </c>
      <c r="O255" s="4" t="s">
        <v>1443</v>
      </c>
      <c r="P255" s="4" t="s">
        <v>1564</v>
      </c>
      <c r="Q255" s="4" t="s">
        <v>664</v>
      </c>
      <c r="R255" s="20">
        <v>4551000</v>
      </c>
      <c r="S255" s="4" t="s">
        <v>341</v>
      </c>
      <c r="T255" s="4" t="s">
        <v>341</v>
      </c>
      <c r="V255" t="s">
        <v>315</v>
      </c>
      <c r="Z255" s="13">
        <v>0</v>
      </c>
      <c r="AA255" s="13"/>
    </row>
    <row r="256" spans="1:36">
      <c r="A256" s="1">
        <v>255</v>
      </c>
      <c r="B256" s="5" t="s">
        <v>1565</v>
      </c>
      <c r="C256" s="4" t="s">
        <v>1565</v>
      </c>
      <c r="D256" s="3">
        <v>673404000146</v>
      </c>
      <c r="F256" t="s">
        <v>307</v>
      </c>
      <c r="G256" s="4" t="s">
        <v>308</v>
      </c>
      <c r="H256" s="19">
        <v>24139259</v>
      </c>
      <c r="I256" s="19" t="str">
        <f t="shared" si="11"/>
        <v>21 24139259</v>
      </c>
      <c r="J256" s="19"/>
      <c r="K256" s="25">
        <v>0</v>
      </c>
      <c r="L256" t="str">
        <f t="shared" si="13"/>
        <v>Av Presidente Vargas 590 Sala 2105 Centro 20071000 Rio de Janeiro Rio de Janeiro BRASIL</v>
      </c>
      <c r="M256" s="4" t="s">
        <v>336</v>
      </c>
      <c r="N256" s="4" t="s">
        <v>1554</v>
      </c>
      <c r="O256" s="4" t="s">
        <v>1566</v>
      </c>
      <c r="P256" s="4" t="s">
        <v>1567</v>
      </c>
      <c r="Q256" s="4" t="s">
        <v>381</v>
      </c>
      <c r="R256" s="20">
        <v>20071000</v>
      </c>
      <c r="S256" s="4" t="s">
        <v>242</v>
      </c>
      <c r="T256" s="4" t="s">
        <v>242</v>
      </c>
      <c r="V256" t="s">
        <v>315</v>
      </c>
      <c r="W256" t="s">
        <v>307</v>
      </c>
      <c r="X256" t="s">
        <v>131</v>
      </c>
      <c r="Y256" s="13">
        <v>-266.39</v>
      </c>
      <c r="Z256" s="13">
        <v>-266.39</v>
      </c>
      <c r="AA256" s="302">
        <v>-266.39</v>
      </c>
      <c r="AD256" s="4"/>
      <c r="AF256" t="s">
        <v>1568</v>
      </c>
      <c r="AH256" t="s">
        <v>6</v>
      </c>
      <c r="AI256" t="s">
        <v>6</v>
      </c>
    </row>
    <row r="257" spans="1:246">
      <c r="A257" s="1">
        <v>256</v>
      </c>
      <c r="B257" s="5" t="s">
        <v>1565</v>
      </c>
      <c r="C257" s="4" t="s">
        <v>1565</v>
      </c>
      <c r="D257" s="24" t="s">
        <v>1569</v>
      </c>
      <c r="F257" t="s">
        <v>307</v>
      </c>
      <c r="G257">
        <v>21</v>
      </c>
      <c r="H257" s="19" t="s">
        <v>1570</v>
      </c>
      <c r="I257" s="19" t="str">
        <f t="shared" si="11"/>
        <v>21 2413-9259</v>
      </c>
      <c r="J257" s="19"/>
      <c r="K257" s="25" t="s">
        <v>1571</v>
      </c>
      <c r="L257" t="str">
        <f t="shared" si="13"/>
        <v>Rua Tenente Frederico Gustavo 55 Jacarepagua 21321-170 Rio de Janeiro Rio de Janeiro RJ BRASIL</v>
      </c>
      <c r="M257" s="10" t="s">
        <v>222</v>
      </c>
      <c r="N257" s="28" t="s">
        <v>1572</v>
      </c>
      <c r="O257">
        <v>55</v>
      </c>
      <c r="P257" s="4"/>
      <c r="Q257" t="s">
        <v>1458</v>
      </c>
      <c r="R257" t="s">
        <v>1573</v>
      </c>
      <c r="S257" t="s">
        <v>242</v>
      </c>
      <c r="T257" t="s">
        <v>242</v>
      </c>
      <c r="U257" t="s">
        <v>243</v>
      </c>
      <c r="V257" t="s">
        <v>315</v>
      </c>
      <c r="W257" t="s">
        <v>79</v>
      </c>
      <c r="X257" t="s">
        <v>131</v>
      </c>
      <c r="Y257" s="13">
        <v>212.2</v>
      </c>
      <c r="Z257" s="13">
        <v>212.2</v>
      </c>
      <c r="AA257" s="303">
        <v>212.2</v>
      </c>
      <c r="AE257" s="17"/>
      <c r="AH257" t="s">
        <v>4</v>
      </c>
    </row>
    <row r="258" spans="1:246">
      <c r="A258" s="1">
        <v>257</v>
      </c>
      <c r="B258" t="s">
        <v>1574</v>
      </c>
      <c r="C258" t="s">
        <v>1574</v>
      </c>
      <c r="D258" s="24" t="s">
        <v>1575</v>
      </c>
      <c r="F258" t="s">
        <v>316</v>
      </c>
      <c r="G258">
        <v>21</v>
      </c>
      <c r="H258" s="19" t="s">
        <v>1576</v>
      </c>
      <c r="I258" s="19" t="str">
        <f t="shared" si="11"/>
        <v>21 3719-8443</v>
      </c>
      <c r="J258" s="19"/>
      <c r="K258" s="25" t="s">
        <v>247</v>
      </c>
      <c r="L258" t="str">
        <f t="shared" si="13"/>
        <v>Rua Maestro Jose Botelho 32 Vital Brazil 24230-410 Rio de Janeiro Niteroi RJ BRASIL</v>
      </c>
      <c r="M258" t="s">
        <v>222</v>
      </c>
      <c r="N258" t="s">
        <v>1577</v>
      </c>
      <c r="O258">
        <v>32</v>
      </c>
      <c r="Q258" t="s">
        <v>1578</v>
      </c>
      <c r="R258" t="s">
        <v>1579</v>
      </c>
      <c r="S258" t="s">
        <v>242</v>
      </c>
      <c r="T258" t="s">
        <v>428</v>
      </c>
      <c r="U258" t="s">
        <v>243</v>
      </c>
      <c r="V258" t="s">
        <v>315</v>
      </c>
      <c r="W258" t="s">
        <v>79</v>
      </c>
      <c r="X258" t="s">
        <v>131</v>
      </c>
      <c r="Y258" s="13">
        <v>4607.4334156172799</v>
      </c>
      <c r="Z258" s="13">
        <v>4657.3590003065001</v>
      </c>
      <c r="AA258" s="309">
        <v>4657.3590003065001</v>
      </c>
      <c r="AB258" t="s">
        <v>316</v>
      </c>
      <c r="AC258" s="1">
        <v>3</v>
      </c>
      <c r="AD258" t="s">
        <v>131</v>
      </c>
      <c r="AE258" s="17">
        <v>2800</v>
      </c>
      <c r="AF258" s="4"/>
      <c r="AH258" t="s">
        <v>4</v>
      </c>
      <c r="AI258" t="s">
        <v>4</v>
      </c>
    </row>
    <row r="259" spans="1:246">
      <c r="A259" s="1">
        <v>258</v>
      </c>
      <c r="B259" s="5" t="s">
        <v>157</v>
      </c>
      <c r="C259" s="4" t="s">
        <v>157</v>
      </c>
      <c r="D259" s="3">
        <v>7060427000124</v>
      </c>
      <c r="F259" t="s">
        <v>307</v>
      </c>
      <c r="G259" s="4" t="s">
        <v>308</v>
      </c>
      <c r="H259" s="19">
        <v>33807545</v>
      </c>
      <c r="I259" s="19" t="str">
        <f t="shared" si="11"/>
        <v>21 33807545</v>
      </c>
      <c r="J259" s="19"/>
      <c r="K259" s="25" t="s">
        <v>1580</v>
      </c>
      <c r="L259" t="str">
        <f t="shared" si="13"/>
        <v>Rua João Lira 144 Leblon 22430210 Rio de Janeiro Rio de Janeiro BRASIL</v>
      </c>
      <c r="M259" s="4" t="s">
        <v>222</v>
      </c>
      <c r="N259" s="4" t="s">
        <v>1581</v>
      </c>
      <c r="O259" s="4" t="s">
        <v>1057</v>
      </c>
      <c r="P259" s="4"/>
      <c r="Q259" s="4" t="s">
        <v>1191</v>
      </c>
      <c r="R259" s="20">
        <v>22430210</v>
      </c>
      <c r="S259" s="4" t="s">
        <v>242</v>
      </c>
      <c r="T259" s="4" t="s">
        <v>242</v>
      </c>
      <c r="U259" s="4"/>
      <c r="V259" t="s">
        <v>315</v>
      </c>
      <c r="W259" s="4" t="s">
        <v>59</v>
      </c>
      <c r="X259" s="4" t="s">
        <v>131</v>
      </c>
      <c r="Y259">
        <v>4377064.43</v>
      </c>
      <c r="Z259" s="13">
        <v>4217234.9000000004</v>
      </c>
      <c r="AA259" s="300">
        <f>4163958.39-(1412*150)</f>
        <v>3952158.39</v>
      </c>
      <c r="AD259" t="s">
        <v>131</v>
      </c>
      <c r="AF259" t="s">
        <v>1582</v>
      </c>
      <c r="AH259" t="s">
        <v>5</v>
      </c>
      <c r="AJ259" t="s">
        <v>1583</v>
      </c>
    </row>
    <row r="260" spans="1:246">
      <c r="A260" s="1">
        <v>259</v>
      </c>
      <c r="B260" s="5" t="s">
        <v>1584</v>
      </c>
      <c r="C260" s="4" t="s">
        <v>1584</v>
      </c>
      <c r="D260" s="3">
        <v>10834549000135</v>
      </c>
      <c r="E260" s="4"/>
      <c r="F260" s="4" t="s">
        <v>307</v>
      </c>
      <c r="G260" s="4"/>
      <c r="H260" s="19" t="s">
        <v>1585</v>
      </c>
      <c r="I260" s="19" t="str">
        <f t="shared" si="11"/>
        <v>21 7852-5246</v>
      </c>
      <c r="J260" s="19"/>
      <c r="K260" s="25" t="s">
        <v>344</v>
      </c>
      <c r="L260" t="s">
        <v>344</v>
      </c>
      <c r="M260" s="4"/>
      <c r="N260" s="4"/>
      <c r="O260" s="4"/>
      <c r="P260" s="4"/>
      <c r="Q260" s="4"/>
      <c r="R260" s="4"/>
      <c r="S260" s="4"/>
      <c r="T260" s="4"/>
      <c r="U260" s="4"/>
      <c r="V260" s="4"/>
      <c r="W260" s="4"/>
      <c r="X260" s="4"/>
      <c r="Y260" s="4"/>
      <c r="Z260" s="13">
        <v>0</v>
      </c>
      <c r="AA260" s="13"/>
      <c r="AB260" s="4"/>
      <c r="AC260" s="22"/>
      <c r="AD260" s="4"/>
      <c r="AE260" s="8"/>
      <c r="AF260" s="4"/>
      <c r="AG260" s="4"/>
      <c r="AH260" s="4"/>
    </row>
    <row r="261" spans="1:246">
      <c r="A261" s="1">
        <v>260</v>
      </c>
      <c r="B261" s="5" t="s">
        <v>1586</v>
      </c>
      <c r="C261" s="4" t="s">
        <v>1586</v>
      </c>
      <c r="D261" s="3">
        <v>11155874000134</v>
      </c>
      <c r="F261" t="s">
        <v>307</v>
      </c>
      <c r="G261" s="4" t="s">
        <v>383</v>
      </c>
      <c r="H261" s="19">
        <v>30111019</v>
      </c>
      <c r="I261" s="19" t="str">
        <f t="shared" ref="I261:I324" si="14">TRIM(G261&amp;" "&amp;H261)</f>
        <v>22 30111019</v>
      </c>
      <c r="J261" s="19"/>
      <c r="K261" s="25" t="s">
        <v>1587</v>
      </c>
      <c r="L261" t="str">
        <f t="shared" ref="L261:L271" si="15">TRIM(M261&amp;" "&amp;N261&amp;" "&amp;O261&amp;" "&amp;P261&amp;" "&amp;Q261&amp;" "&amp;R261&amp;" "&amp;S261&amp;" "&amp;T261&amp;" "&amp;U261&amp;" "&amp;V261)</f>
        <v>Rua Oliveira Botelho 64 Centro 28010320 Rio de Janeiro Campos dos Goytacazes BRASIL</v>
      </c>
      <c r="M261" s="4" t="s">
        <v>222</v>
      </c>
      <c r="N261" s="4" t="s">
        <v>1588</v>
      </c>
      <c r="O261" s="4" t="s">
        <v>1589</v>
      </c>
      <c r="P261" s="4"/>
      <c r="Q261" s="4" t="s">
        <v>381</v>
      </c>
      <c r="R261" s="20">
        <v>28010320</v>
      </c>
      <c r="S261" s="4" t="s">
        <v>242</v>
      </c>
      <c r="T261" s="4" t="s">
        <v>390</v>
      </c>
      <c r="V261" t="s">
        <v>315</v>
      </c>
      <c r="Z261" s="13">
        <v>0</v>
      </c>
      <c r="AA261" s="13"/>
    </row>
    <row r="262" spans="1:246">
      <c r="A262" s="1">
        <v>261</v>
      </c>
      <c r="B262" s="5" t="s">
        <v>1590</v>
      </c>
      <c r="C262" s="4" t="s">
        <v>1591</v>
      </c>
      <c r="D262" s="3">
        <v>26193657000106</v>
      </c>
      <c r="F262" t="s">
        <v>316</v>
      </c>
      <c r="G262" s="4" t="s">
        <v>308</v>
      </c>
      <c r="H262" s="19">
        <v>25122324</v>
      </c>
      <c r="I262" s="19" t="str">
        <f t="shared" si="14"/>
        <v>21 25122324</v>
      </c>
      <c r="J262" s="19"/>
      <c r="K262" s="25" t="s">
        <v>344</v>
      </c>
      <c r="L262" t="str">
        <f t="shared" si="15"/>
        <v>Rua Visconde de Piraja 550 Loja 110 Ipanema 22410002 Rio de Janeiro Rio de Janeiro BRASIL</v>
      </c>
      <c r="M262" s="4" t="s">
        <v>222</v>
      </c>
      <c r="N262" s="4" t="s">
        <v>1480</v>
      </c>
      <c r="O262" s="4" t="s">
        <v>1592</v>
      </c>
      <c r="P262" s="4" t="s">
        <v>1593</v>
      </c>
      <c r="Q262" s="4" t="s">
        <v>873</v>
      </c>
      <c r="R262" s="20">
        <v>22410002</v>
      </c>
      <c r="S262" s="4" t="s">
        <v>242</v>
      </c>
      <c r="T262" s="4" t="s">
        <v>242</v>
      </c>
      <c r="V262" t="s">
        <v>315</v>
      </c>
      <c r="Z262" s="13">
        <v>0</v>
      </c>
      <c r="AA262" s="13"/>
    </row>
    <row r="263" spans="1:246">
      <c r="A263" s="1">
        <v>262</v>
      </c>
      <c r="B263" t="s">
        <v>1594</v>
      </c>
      <c r="C263" t="s">
        <v>1594</v>
      </c>
      <c r="D263" s="24" t="s">
        <v>1595</v>
      </c>
      <c r="F263" t="s">
        <v>307</v>
      </c>
      <c r="G263">
        <v>31</v>
      </c>
      <c r="H263" s="19" t="s">
        <v>1596</v>
      </c>
      <c r="I263" s="19" t="str">
        <f t="shared" si="14"/>
        <v>31 3268-2900</v>
      </c>
      <c r="J263" s="19"/>
      <c r="K263" s="25" t="s">
        <v>1597</v>
      </c>
      <c r="L263" t="str">
        <f t="shared" si="15"/>
        <v>Av Dos Andradas 3000 Andar 8 e 9 sala 101 Santa Efigenia 30260-070 Belo Horizonte Belo Horizonte MG BRASIL</v>
      </c>
      <c r="M263" t="s">
        <v>336</v>
      </c>
      <c r="N263" t="s">
        <v>1598</v>
      </c>
      <c r="O263">
        <v>3000</v>
      </c>
      <c r="P263" t="s">
        <v>1599</v>
      </c>
      <c r="Q263" t="s">
        <v>1600</v>
      </c>
      <c r="R263" t="s">
        <v>1601</v>
      </c>
      <c r="S263" t="s">
        <v>1602</v>
      </c>
      <c r="T263" t="s">
        <v>1602</v>
      </c>
      <c r="U263" t="s">
        <v>631</v>
      </c>
      <c r="V263" t="s">
        <v>315</v>
      </c>
      <c r="W263" t="s">
        <v>79</v>
      </c>
      <c r="X263" t="s">
        <v>131</v>
      </c>
      <c r="Y263" s="13">
        <v>2865622.23967371</v>
      </c>
      <c r="Z263" s="13">
        <v>2896673.7716023498</v>
      </c>
      <c r="AA263" s="309">
        <v>2896673.7716023498</v>
      </c>
      <c r="AB263" t="s">
        <v>316</v>
      </c>
      <c r="AC263" s="1">
        <v>3</v>
      </c>
      <c r="AD263" t="s">
        <v>131</v>
      </c>
      <c r="AE263" s="17">
        <v>1741477.64</v>
      </c>
      <c r="AF263" s="4"/>
      <c r="AH263" t="s">
        <v>4</v>
      </c>
      <c r="AI263" t="s">
        <v>4</v>
      </c>
    </row>
    <row r="264" spans="1:246">
      <c r="A264" s="1">
        <v>263</v>
      </c>
      <c r="B264" t="s">
        <v>1603</v>
      </c>
      <c r="C264" t="s">
        <v>1603</v>
      </c>
      <c r="D264" s="24" t="s">
        <v>1604</v>
      </c>
      <c r="F264" t="s">
        <v>307</v>
      </c>
      <c r="G264">
        <v>11</v>
      </c>
      <c r="H264" s="19" t="s">
        <v>1605</v>
      </c>
      <c r="I264" s="19" t="str">
        <f t="shared" si="14"/>
        <v>11 3067-8181</v>
      </c>
      <c r="J264" s="19"/>
      <c r="K264" s="25" t="s">
        <v>1606</v>
      </c>
      <c r="L264" t="str">
        <f t="shared" si="15"/>
        <v>Rua General David Sarnoff 4650 Cidade Industrial 32210-110 Contagem Contagem MG BRASIL</v>
      </c>
      <c r="M264" t="s">
        <v>222</v>
      </c>
      <c r="N264" t="s">
        <v>1607</v>
      </c>
      <c r="O264">
        <v>4650</v>
      </c>
      <c r="Q264" t="s">
        <v>1608</v>
      </c>
      <c r="R264" t="s">
        <v>1609</v>
      </c>
      <c r="S264" t="s">
        <v>1610</v>
      </c>
      <c r="T264" t="s">
        <v>1610</v>
      </c>
      <c r="U264" t="s">
        <v>631</v>
      </c>
      <c r="V264" t="s">
        <v>315</v>
      </c>
      <c r="W264" t="s">
        <v>79</v>
      </c>
      <c r="X264" t="s">
        <v>131</v>
      </c>
      <c r="Y264" s="13">
        <v>5094439.5225709397</v>
      </c>
      <c r="Z264" s="13">
        <v>5149642.2458411399</v>
      </c>
      <c r="AA264" s="309">
        <v>5149642.2458411399</v>
      </c>
      <c r="AB264" t="s">
        <v>316</v>
      </c>
      <c r="AC264" s="1">
        <v>3</v>
      </c>
      <c r="AD264" t="s">
        <v>131</v>
      </c>
      <c r="AE264" s="17">
        <v>3095960.24</v>
      </c>
      <c r="AF264" s="4"/>
      <c r="AH264" t="s">
        <v>4</v>
      </c>
      <c r="AI264" t="s">
        <v>4</v>
      </c>
    </row>
    <row r="265" spans="1:246">
      <c r="A265" s="1">
        <v>264</v>
      </c>
      <c r="B265" t="s">
        <v>1611</v>
      </c>
      <c r="C265" t="s">
        <v>1611</v>
      </c>
      <c r="D265" s="3">
        <v>6865425000140</v>
      </c>
      <c r="F265" t="s">
        <v>307</v>
      </c>
      <c r="G265">
        <v>21</v>
      </c>
      <c r="H265" s="19" t="s">
        <v>1612</v>
      </c>
      <c r="I265" s="19" t="str">
        <f t="shared" si="14"/>
        <v>21 2262-4867</v>
      </c>
      <c r="J265" s="19"/>
      <c r="K265" s="25" t="s">
        <v>1613</v>
      </c>
      <c r="L265" t="str">
        <f t="shared" si="15"/>
        <v>Rua Do Ouvidor 60 Sala 513 Centro 20040-924 Rio de Janeiro Rio de Janeiro RJ BRASIL</v>
      </c>
      <c r="M265" t="s">
        <v>222</v>
      </c>
      <c r="N265" t="s">
        <v>922</v>
      </c>
      <c r="O265">
        <v>60</v>
      </c>
      <c r="P265" t="s">
        <v>1614</v>
      </c>
      <c r="Q265" t="s">
        <v>381</v>
      </c>
      <c r="R265" t="s">
        <v>1615</v>
      </c>
      <c r="S265" t="s">
        <v>242</v>
      </c>
      <c r="T265" t="s">
        <v>242</v>
      </c>
      <c r="U265" t="s">
        <v>243</v>
      </c>
      <c r="V265" t="s">
        <v>315</v>
      </c>
      <c r="Z265" s="13">
        <v>0</v>
      </c>
      <c r="AA265" s="302"/>
      <c r="AB265" t="s">
        <v>316</v>
      </c>
      <c r="AC265" s="1">
        <v>3</v>
      </c>
      <c r="AD265" s="4" t="s">
        <v>131</v>
      </c>
      <c r="AE265" s="10">
        <v>2.29</v>
      </c>
      <c r="AF265" s="4" t="s">
        <v>684</v>
      </c>
      <c r="AH265" s="4" t="s">
        <v>6</v>
      </c>
      <c r="AI265" t="s">
        <v>6</v>
      </c>
    </row>
    <row r="266" spans="1:246">
      <c r="A266" s="1">
        <v>265</v>
      </c>
      <c r="B266" s="5" t="s">
        <v>1616</v>
      </c>
      <c r="C266" s="4" t="s">
        <v>1616</v>
      </c>
      <c r="D266" s="3">
        <v>4526913000105</v>
      </c>
      <c r="F266" t="s">
        <v>307</v>
      </c>
      <c r="G266" s="4" t="s">
        <v>308</v>
      </c>
      <c r="H266" s="19">
        <v>25333064</v>
      </c>
      <c r="I266" s="19" t="str">
        <f t="shared" si="14"/>
        <v>21 25333064</v>
      </c>
      <c r="J266" s="19"/>
      <c r="K266" s="25" t="s">
        <v>1617</v>
      </c>
      <c r="L266" t="str">
        <f t="shared" si="15"/>
        <v>Rua Ramom Franco 56 Urca 22290290 Rio de Janeiro Rio de Janeiro BRASIL</v>
      </c>
      <c r="M266" s="4" t="s">
        <v>222</v>
      </c>
      <c r="N266" s="4" t="s">
        <v>1618</v>
      </c>
      <c r="O266" s="4" t="s">
        <v>1619</v>
      </c>
      <c r="P266" s="4"/>
      <c r="Q266" s="4" t="s">
        <v>1620</v>
      </c>
      <c r="R266" s="20">
        <v>22290290</v>
      </c>
      <c r="S266" s="4" t="s">
        <v>242</v>
      </c>
      <c r="T266" s="4" t="s">
        <v>242</v>
      </c>
      <c r="V266" t="s">
        <v>315</v>
      </c>
      <c r="Z266" s="13">
        <v>0</v>
      </c>
      <c r="AA266" s="13"/>
    </row>
    <row r="267" spans="1:246">
      <c r="A267" s="1">
        <v>266</v>
      </c>
      <c r="B267" s="5" t="s">
        <v>1621</v>
      </c>
      <c r="C267" s="4" t="s">
        <v>1622</v>
      </c>
      <c r="D267" s="3">
        <v>8956901000163</v>
      </c>
      <c r="F267" t="s">
        <v>307</v>
      </c>
      <c r="G267" s="4" t="s">
        <v>383</v>
      </c>
      <c r="H267" s="19">
        <v>27243738</v>
      </c>
      <c r="I267" s="19" t="str">
        <f t="shared" si="14"/>
        <v>22 27243738</v>
      </c>
      <c r="J267" s="19"/>
      <c r="K267" s="25" t="s">
        <v>1623</v>
      </c>
      <c r="L267" t="str">
        <f t="shared" si="15"/>
        <v>Rua Teixeira de Gouveia 989 Sala 402 Centro 27910110 Rio de Janeiro Macae BRASIL</v>
      </c>
      <c r="M267" s="4" t="s">
        <v>222</v>
      </c>
      <c r="N267" s="4" t="s">
        <v>1624</v>
      </c>
      <c r="O267" s="4" t="s">
        <v>1625</v>
      </c>
      <c r="P267" s="4" t="s">
        <v>1626</v>
      </c>
      <c r="Q267" s="4" t="s">
        <v>381</v>
      </c>
      <c r="R267" s="20">
        <v>27910110</v>
      </c>
      <c r="S267" s="4" t="s">
        <v>242</v>
      </c>
      <c r="T267" s="4" t="s">
        <v>946</v>
      </c>
      <c r="V267" t="s">
        <v>315</v>
      </c>
      <c r="Z267" s="13">
        <v>0</v>
      </c>
      <c r="AA267" s="13"/>
    </row>
    <row r="268" spans="1:246">
      <c r="A268" s="1">
        <v>267</v>
      </c>
      <c r="B268" s="5" t="s">
        <v>158</v>
      </c>
      <c r="C268" s="4" t="s">
        <v>1627</v>
      </c>
      <c r="D268" s="3">
        <v>5164674000145</v>
      </c>
      <c r="F268" t="s">
        <v>307</v>
      </c>
      <c r="G268" s="4" t="s">
        <v>334</v>
      </c>
      <c r="H268" s="19">
        <v>30427714</v>
      </c>
      <c r="I268" s="19" t="str">
        <f t="shared" si="14"/>
        <v>11 30427714</v>
      </c>
      <c r="J268" s="19"/>
      <c r="K268" s="25" t="s">
        <v>1628</v>
      </c>
      <c r="L268" t="str">
        <f t="shared" si="15"/>
        <v>Av Das Nações Unidas 14401 Conj 51 Vila Gertrudes 4794000 São Paulo São Paulo BRASIL</v>
      </c>
      <c r="M268" s="4" t="s">
        <v>336</v>
      </c>
      <c r="N268" s="4" t="s">
        <v>355</v>
      </c>
      <c r="O268" s="4" t="s">
        <v>926</v>
      </c>
      <c r="P268" s="4" t="s">
        <v>1629</v>
      </c>
      <c r="Q268" s="4" t="s">
        <v>760</v>
      </c>
      <c r="R268" s="20">
        <v>4794000</v>
      </c>
      <c r="S268" s="4" t="s">
        <v>341</v>
      </c>
      <c r="T268" s="4" t="s">
        <v>341</v>
      </c>
      <c r="V268" t="s">
        <v>315</v>
      </c>
      <c r="W268" t="s">
        <v>79</v>
      </c>
      <c r="X268" t="s">
        <v>131</v>
      </c>
      <c r="Y268" s="13">
        <v>3696.05</v>
      </c>
      <c r="Z268" s="13">
        <v>3736.1001231959099</v>
      </c>
      <c r="AA268" s="300">
        <v>3736.1001231959099</v>
      </c>
      <c r="AB268" t="s">
        <v>316</v>
      </c>
      <c r="AC268" s="1">
        <v>3</v>
      </c>
      <c r="AD268" t="s">
        <v>131</v>
      </c>
      <c r="AE268" s="17">
        <v>2246.14</v>
      </c>
      <c r="AH268" t="s">
        <v>5</v>
      </c>
      <c r="AI268" t="s">
        <v>5</v>
      </c>
      <c r="AK268" s="4"/>
      <c r="AL268" s="4"/>
      <c r="AM268" s="4"/>
      <c r="AN268" s="4"/>
      <c r="AO268" s="4"/>
      <c r="AP268" s="4"/>
      <c r="AQ268" s="4"/>
      <c r="AR268" s="4"/>
      <c r="AS268" s="4"/>
      <c r="AT268" s="4"/>
      <c r="AU268" s="4"/>
      <c r="AV268" s="4"/>
      <c r="AW268" s="4"/>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row>
    <row r="269" spans="1:246">
      <c r="A269" s="1">
        <v>268</v>
      </c>
      <c r="B269" s="5" t="s">
        <v>1630</v>
      </c>
      <c r="C269" s="4" t="s">
        <v>1630</v>
      </c>
      <c r="D269" s="3">
        <v>21935485000185</v>
      </c>
      <c r="F269" t="s">
        <v>307</v>
      </c>
      <c r="G269" s="4" t="s">
        <v>573</v>
      </c>
      <c r="H269" s="19">
        <v>25196200</v>
      </c>
      <c r="I269" s="19" t="str">
        <f t="shared" si="14"/>
        <v>31 25196200</v>
      </c>
      <c r="J269" s="19"/>
      <c r="K269" s="25" t="s">
        <v>1631</v>
      </c>
      <c r="L269" t="str">
        <f t="shared" si="15"/>
        <v>Rua Ludovico Barbosa 151 Pavilhao 01 E Pau Pombo 34004630 Minas Gerais Nova Lima MG BRASIL</v>
      </c>
      <c r="M269" s="4" t="s">
        <v>222</v>
      </c>
      <c r="N269" s="4" t="s">
        <v>1632</v>
      </c>
      <c r="O269" s="4" t="s">
        <v>1633</v>
      </c>
      <c r="P269" s="4" t="s">
        <v>1634</v>
      </c>
      <c r="Q269" s="4" t="s">
        <v>1635</v>
      </c>
      <c r="R269" s="20">
        <v>34004630</v>
      </c>
      <c r="S269" s="4" t="s">
        <v>515</v>
      </c>
      <c r="T269" s="4" t="s">
        <v>1636</v>
      </c>
      <c r="U269" s="4" t="s">
        <v>631</v>
      </c>
      <c r="V269" t="s">
        <v>315</v>
      </c>
      <c r="Z269" s="13">
        <v>0</v>
      </c>
      <c r="AA269" s="13"/>
    </row>
    <row r="270" spans="1:246">
      <c r="A270" s="1">
        <v>269</v>
      </c>
      <c r="B270" s="5" t="s">
        <v>1637</v>
      </c>
      <c r="C270" s="4" t="s">
        <v>1637</v>
      </c>
      <c r="D270" s="3">
        <v>23934584000178</v>
      </c>
      <c r="F270" t="s">
        <v>316</v>
      </c>
      <c r="G270" s="4" t="s">
        <v>308</v>
      </c>
      <c r="H270" s="19">
        <v>91238330</v>
      </c>
      <c r="I270" s="19" t="str">
        <f t="shared" si="14"/>
        <v>21 91238330</v>
      </c>
      <c r="J270" s="19"/>
      <c r="K270" s="25" t="s">
        <v>1638</v>
      </c>
      <c r="L270" t="str">
        <f t="shared" si="15"/>
        <v>Av Embaixador Abelardo Bueno 330 Sala 0202 Barra da Tijuca 22775040 Rio de Janeiro Rio de Janeiro BRASIL</v>
      </c>
      <c r="M270" s="4" t="s">
        <v>336</v>
      </c>
      <c r="N270" s="4" t="s">
        <v>820</v>
      </c>
      <c r="O270" s="4" t="s">
        <v>1344</v>
      </c>
      <c r="P270" s="4" t="s">
        <v>1639</v>
      </c>
      <c r="Q270" s="4" t="s">
        <v>578</v>
      </c>
      <c r="R270" s="20">
        <v>22775040</v>
      </c>
      <c r="S270" s="4" t="s">
        <v>242</v>
      </c>
      <c r="T270" s="4" t="s">
        <v>242</v>
      </c>
      <c r="V270" t="s">
        <v>315</v>
      </c>
      <c r="Z270" s="13">
        <v>0</v>
      </c>
      <c r="AA270" s="13"/>
    </row>
    <row r="271" spans="1:246">
      <c r="A271" s="1">
        <v>270</v>
      </c>
      <c r="B271" s="5" t="s">
        <v>1640</v>
      </c>
      <c r="C271" s="4" t="s">
        <v>1640</v>
      </c>
      <c r="D271" s="3">
        <v>19028175000135</v>
      </c>
      <c r="F271" t="s">
        <v>316</v>
      </c>
      <c r="G271" s="4" t="s">
        <v>383</v>
      </c>
      <c r="H271" s="19">
        <v>27386199</v>
      </c>
      <c r="I271" s="19" t="str">
        <f t="shared" si="14"/>
        <v>22 27386199</v>
      </c>
      <c r="J271" s="19"/>
      <c r="K271" s="25" t="s">
        <v>1641</v>
      </c>
      <c r="L271" t="str">
        <f t="shared" si="15"/>
        <v>Rua Alcebiades Peçanha 181 Casa 1 Parque Rosario 28027150 Rio de Janeiro Campos dos Goytacazes BRASIL</v>
      </c>
      <c r="M271" s="4" t="s">
        <v>222</v>
      </c>
      <c r="N271" s="4" t="s">
        <v>1642</v>
      </c>
      <c r="O271" s="4" t="s">
        <v>1526</v>
      </c>
      <c r="P271" s="4" t="s">
        <v>507</v>
      </c>
      <c r="Q271" s="4" t="s">
        <v>1643</v>
      </c>
      <c r="R271" s="20">
        <v>28027150</v>
      </c>
      <c r="S271" s="4" t="s">
        <v>242</v>
      </c>
      <c r="T271" s="4" t="s">
        <v>390</v>
      </c>
      <c r="V271" t="s">
        <v>315</v>
      </c>
      <c r="Z271" s="13">
        <v>0</v>
      </c>
      <c r="AA271" s="13"/>
    </row>
    <row r="272" spans="1:246">
      <c r="A272" s="1">
        <v>271</v>
      </c>
      <c r="B272" s="5" t="s">
        <v>1644</v>
      </c>
      <c r="C272" s="4" t="s">
        <v>1644</v>
      </c>
      <c r="D272" s="21" t="s">
        <v>343</v>
      </c>
      <c r="E272" s="4"/>
      <c r="F272" t="s">
        <v>307</v>
      </c>
      <c r="G272" s="4"/>
      <c r="H272" s="19" t="s">
        <v>344</v>
      </c>
      <c r="I272" s="19" t="str">
        <f t="shared" si="14"/>
        <v/>
      </c>
      <c r="J272" s="19"/>
      <c r="K272" s="25" t="s">
        <v>344</v>
      </c>
      <c r="L272" t="s">
        <v>344</v>
      </c>
      <c r="M272" s="4"/>
      <c r="N272" s="4"/>
      <c r="O272" s="4"/>
      <c r="P272" s="4"/>
      <c r="Q272" s="4"/>
      <c r="R272" s="4"/>
      <c r="S272" s="4"/>
      <c r="T272" s="4"/>
      <c r="U272" s="4"/>
      <c r="V272" s="4"/>
      <c r="W272" s="4"/>
      <c r="X272" s="4"/>
      <c r="Y272" s="4"/>
      <c r="Z272" s="13">
        <v>0</v>
      </c>
      <c r="AA272" s="13"/>
      <c r="AB272" s="4"/>
      <c r="AC272" s="22"/>
      <c r="AD272" s="4"/>
      <c r="AE272" s="8"/>
      <c r="AF272" s="4"/>
      <c r="AG272" s="4"/>
      <c r="AH272" s="4"/>
    </row>
    <row r="273" spans="1:36">
      <c r="A273" s="1">
        <v>272</v>
      </c>
      <c r="B273" s="5" t="s">
        <v>1645</v>
      </c>
      <c r="C273" s="4" t="s">
        <v>1645</v>
      </c>
      <c r="D273" s="3">
        <v>39798641000179</v>
      </c>
      <c r="E273" s="4"/>
      <c r="F273" s="4" t="s">
        <v>307</v>
      </c>
      <c r="G273" s="4"/>
      <c r="H273" s="19" t="s">
        <v>1646</v>
      </c>
      <c r="I273" s="19" t="str">
        <f t="shared" si="14"/>
        <v>44 9174-5695</v>
      </c>
      <c r="J273" s="19"/>
      <c r="K273" s="25" t="s">
        <v>1647</v>
      </c>
      <c r="L273" t="s">
        <v>344</v>
      </c>
      <c r="M273" s="4"/>
      <c r="N273" s="4"/>
      <c r="O273" s="4"/>
      <c r="P273" s="4"/>
      <c r="Q273" s="4"/>
      <c r="R273" s="4"/>
      <c r="S273" s="4"/>
      <c r="T273" s="4"/>
      <c r="U273" s="4"/>
      <c r="V273" s="4"/>
      <c r="W273" s="4" t="s">
        <v>59</v>
      </c>
      <c r="X273" s="4" t="s">
        <v>131</v>
      </c>
      <c r="Y273">
        <v>-2.41</v>
      </c>
      <c r="Z273" s="13">
        <v>0</v>
      </c>
      <c r="AA273" s="13"/>
      <c r="AB273" s="4"/>
      <c r="AC273" s="22"/>
      <c r="AD273" s="4"/>
      <c r="AE273" s="8"/>
      <c r="AF273" s="4" t="s">
        <v>1648</v>
      </c>
      <c r="AG273" s="4"/>
      <c r="AH273" s="4" t="s">
        <v>4</v>
      </c>
      <c r="AJ273" t="s">
        <v>1649</v>
      </c>
    </row>
    <row r="274" spans="1:36">
      <c r="A274" s="1">
        <v>273</v>
      </c>
      <c r="B274" s="5" t="s">
        <v>159</v>
      </c>
      <c r="C274" s="4" t="s">
        <v>159</v>
      </c>
      <c r="D274" s="3" t="s">
        <v>160</v>
      </c>
      <c r="F274" t="s">
        <v>307</v>
      </c>
      <c r="G274" s="4" t="s">
        <v>714</v>
      </c>
      <c r="H274" s="19" t="s">
        <v>1650</v>
      </c>
      <c r="I274" s="19" t="str">
        <f t="shared" si="14"/>
        <v>48 3025-2242</v>
      </c>
      <c r="J274" s="19"/>
      <c r="K274" s="25">
        <v>0</v>
      </c>
      <c r="L274" t="str">
        <f>TRIM(M274&amp;" "&amp;N274&amp;" "&amp;O274&amp;" "&amp;P274&amp;" "&amp;Q274&amp;" "&amp;R274&amp;" "&amp;S274&amp;" "&amp;T274&amp;" "&amp;U274&amp;" "&amp;V274)</f>
        <v>Rua Emilio Blum 131 Centro 88020-010 Santa Catarina Florianopolis SC BRASIL</v>
      </c>
      <c r="M274" s="4" t="s">
        <v>222</v>
      </c>
      <c r="N274" s="4" t="s">
        <v>1651</v>
      </c>
      <c r="O274" s="4" t="s">
        <v>1652</v>
      </c>
      <c r="P274" s="4"/>
      <c r="Q274" s="4" t="s">
        <v>381</v>
      </c>
      <c r="R274" s="20" t="s">
        <v>1653</v>
      </c>
      <c r="S274" s="4" t="s">
        <v>670</v>
      </c>
      <c r="T274" s="4" t="s">
        <v>1654</v>
      </c>
      <c r="U274" s="4" t="s">
        <v>1655</v>
      </c>
      <c r="V274" t="s">
        <v>315</v>
      </c>
      <c r="W274" t="s">
        <v>59</v>
      </c>
      <c r="X274" t="s">
        <v>131</v>
      </c>
      <c r="Y274" s="13">
        <v>20000.009999999998</v>
      </c>
      <c r="Z274" s="13">
        <v>0</v>
      </c>
      <c r="AA274" s="300">
        <v>0</v>
      </c>
      <c r="AE274" s="17"/>
      <c r="AF274" s="19" t="s">
        <v>1221</v>
      </c>
      <c r="AH274" t="s">
        <v>5</v>
      </c>
      <c r="AJ274" t="s">
        <v>1656</v>
      </c>
    </row>
    <row r="275" spans="1:36">
      <c r="A275" s="1">
        <v>274</v>
      </c>
      <c r="B275" s="5" t="s">
        <v>1657</v>
      </c>
      <c r="C275" s="4" t="s">
        <v>1657</v>
      </c>
      <c r="D275" s="3">
        <v>249803000184</v>
      </c>
      <c r="F275" t="s">
        <v>307</v>
      </c>
      <c r="G275" s="4" t="s">
        <v>308</v>
      </c>
      <c r="H275" s="19">
        <v>32829000</v>
      </c>
      <c r="I275" s="19" t="str">
        <f t="shared" si="14"/>
        <v>21 32829000</v>
      </c>
      <c r="J275" s="19"/>
      <c r="K275" s="25" t="s">
        <v>1658</v>
      </c>
      <c r="L275" t="str">
        <f>TRIM(M275&amp;" "&amp;N275&amp;" "&amp;O275&amp;" "&amp;P275&amp;" "&amp;Q275&amp;" "&amp;R275&amp;" "&amp;S275&amp;" "&amp;T275&amp;" "&amp;U275&amp;" "&amp;V275)</f>
        <v>Av Ayrton Senna 2541 Ctr 2016.009 Barra da Tijuca 22775002 Rio de Janeiro Rio de Janeiro BRASIL</v>
      </c>
      <c r="M275" s="4" t="s">
        <v>336</v>
      </c>
      <c r="N275" s="4" t="s">
        <v>1659</v>
      </c>
      <c r="O275" s="4" t="s">
        <v>1660</v>
      </c>
      <c r="P275" s="4" t="s">
        <v>1661</v>
      </c>
      <c r="Q275" s="4" t="s">
        <v>578</v>
      </c>
      <c r="R275" s="20">
        <v>22775002</v>
      </c>
      <c r="S275" s="4" t="s">
        <v>242</v>
      </c>
      <c r="T275" s="4" t="s">
        <v>242</v>
      </c>
      <c r="U275" s="4"/>
      <c r="V275" t="s">
        <v>315</v>
      </c>
      <c r="Z275" s="13">
        <v>0</v>
      </c>
      <c r="AA275" s="13"/>
    </row>
    <row r="276" spans="1:36">
      <c r="A276" s="1">
        <v>275</v>
      </c>
      <c r="B276" s="5" t="s">
        <v>1662</v>
      </c>
      <c r="C276" s="4" t="s">
        <v>1662</v>
      </c>
      <c r="D276" s="3">
        <v>2010429000195</v>
      </c>
      <c r="F276" t="s">
        <v>316</v>
      </c>
      <c r="G276" s="4" t="s">
        <v>1229</v>
      </c>
      <c r="H276" s="19">
        <v>33219230</v>
      </c>
      <c r="I276" s="19" t="str">
        <f t="shared" si="14"/>
        <v>61 33219230</v>
      </c>
      <c r="J276" s="19"/>
      <c r="K276" s="25" t="s">
        <v>1663</v>
      </c>
      <c r="L276" t="str">
        <f>TRIM(M276&amp;" "&amp;N276&amp;" "&amp;O276&amp;" "&amp;P276&amp;" "&amp;Q276&amp;" "&amp;R276&amp;" "&amp;S276&amp;" "&amp;T276&amp;" "&amp;U276&amp;" "&amp;V276)</f>
        <v>St Scs Setor Comercial Sul 1404 Asa Sul 70301000 Distrito Federal Brasilia BRASIL</v>
      </c>
      <c r="M276" s="4" t="s">
        <v>1664</v>
      </c>
      <c r="N276" s="4" t="s">
        <v>1665</v>
      </c>
      <c r="O276" s="4" t="s">
        <v>1666</v>
      </c>
      <c r="P276" s="4"/>
      <c r="Q276" s="4" t="s">
        <v>1667</v>
      </c>
      <c r="R276" s="20">
        <v>70301000</v>
      </c>
      <c r="S276" s="4" t="s">
        <v>1234</v>
      </c>
      <c r="T276" s="4" t="s">
        <v>669</v>
      </c>
      <c r="U276" s="4"/>
      <c r="V276" t="s">
        <v>315</v>
      </c>
      <c r="Z276" s="13">
        <v>0</v>
      </c>
      <c r="AA276" s="13"/>
    </row>
    <row r="277" spans="1:36">
      <c r="A277" s="1">
        <v>276</v>
      </c>
      <c r="B277" s="5" t="s">
        <v>1668</v>
      </c>
      <c r="C277" s="4" t="s">
        <v>1668</v>
      </c>
      <c r="D277" s="21" t="s">
        <v>343</v>
      </c>
      <c r="E277" s="4"/>
      <c r="F277" t="s">
        <v>307</v>
      </c>
      <c r="G277" s="4"/>
      <c r="H277" s="19" t="s">
        <v>247</v>
      </c>
      <c r="I277" s="19" t="str">
        <f t="shared" si="14"/>
        <v>não encontrado</v>
      </c>
      <c r="J277" s="19"/>
      <c r="K277" s="25" t="s">
        <v>247</v>
      </c>
      <c r="L277" t="s">
        <v>1669</v>
      </c>
      <c r="M277" s="4"/>
      <c r="N277" s="4"/>
      <c r="O277" s="4"/>
      <c r="P277" s="4"/>
      <c r="Q277" s="4"/>
      <c r="R277" s="4"/>
      <c r="S277" s="4"/>
      <c r="T277" s="4"/>
      <c r="U277" s="4"/>
      <c r="V277" s="4"/>
      <c r="W277" s="4" t="s">
        <v>79</v>
      </c>
      <c r="X277" s="4" t="s">
        <v>131</v>
      </c>
      <c r="Y277" s="13">
        <v>872121.32509899396</v>
      </c>
      <c r="Z277" s="13">
        <v>890154.37235858897</v>
      </c>
      <c r="AA277" s="309">
        <v>890154.37235858897</v>
      </c>
      <c r="AB277" t="s">
        <v>316</v>
      </c>
      <c r="AC277" s="1">
        <v>3</v>
      </c>
      <c r="AD277" s="4" t="s">
        <v>1670</v>
      </c>
      <c r="AE277" s="10">
        <v>100000</v>
      </c>
      <c r="AF277" s="4"/>
      <c r="AG277" s="4"/>
      <c r="AH277" s="4" t="s">
        <v>4</v>
      </c>
      <c r="AI277" s="4" t="s">
        <v>4</v>
      </c>
    </row>
    <row r="278" spans="1:36">
      <c r="A278" s="1">
        <v>277</v>
      </c>
      <c r="B278" s="5" t="s">
        <v>1671</v>
      </c>
      <c r="C278" s="4" t="s">
        <v>1671</v>
      </c>
      <c r="D278" s="3">
        <v>74602616000179</v>
      </c>
      <c r="F278" t="s">
        <v>307</v>
      </c>
      <c r="G278" s="4" t="s">
        <v>334</v>
      </c>
      <c r="H278" s="19">
        <v>69119050</v>
      </c>
      <c r="I278" s="19" t="str">
        <f t="shared" si="14"/>
        <v>11 69119050</v>
      </c>
      <c r="J278" s="19"/>
      <c r="K278" s="25" t="s">
        <v>247</v>
      </c>
      <c r="L278" t="str">
        <f>TRIM(M278&amp;" "&amp;N278&amp;" "&amp;O278&amp;" "&amp;P278&amp;" "&amp;Q278&amp;" "&amp;R278&amp;" "&amp;S278&amp;" "&amp;T278&amp;" "&amp;U278&amp;" "&amp;V278)</f>
        <v>Rua Professor Aluizio Faria 97 Sala 2 Centro 28200000 Rio de Janeiro São João da Barra BRASIL</v>
      </c>
      <c r="M278" s="4" t="s">
        <v>222</v>
      </c>
      <c r="N278" s="4" t="s">
        <v>1672</v>
      </c>
      <c r="O278" s="4" t="s">
        <v>1673</v>
      </c>
      <c r="P278" s="4" t="s">
        <v>1248</v>
      </c>
      <c r="Q278" s="4" t="s">
        <v>381</v>
      </c>
      <c r="R278" s="20">
        <v>28200000</v>
      </c>
      <c r="S278" s="4" t="s">
        <v>242</v>
      </c>
      <c r="T278" s="4" t="s">
        <v>324</v>
      </c>
      <c r="V278" t="s">
        <v>315</v>
      </c>
      <c r="W278" t="s">
        <v>79</v>
      </c>
      <c r="X278" t="s">
        <v>131</v>
      </c>
      <c r="Y278" s="13">
        <v>206568.58371791101</v>
      </c>
      <c r="Z278" s="13">
        <v>208806.935613693</v>
      </c>
      <c r="AA278" s="309">
        <v>208806.935613693</v>
      </c>
      <c r="AB278" t="s">
        <v>316</v>
      </c>
      <c r="AC278" s="1">
        <v>3</v>
      </c>
      <c r="AD278" t="s">
        <v>131</v>
      </c>
      <c r="AE278" s="17">
        <v>125534.54</v>
      </c>
      <c r="AH278" t="s">
        <v>4</v>
      </c>
      <c r="AI278" t="s">
        <v>4</v>
      </c>
    </row>
    <row r="279" spans="1:36">
      <c r="A279" s="1">
        <v>278</v>
      </c>
      <c r="B279" s="5" t="s">
        <v>1674</v>
      </c>
      <c r="C279" s="4" t="s">
        <v>1674</v>
      </c>
      <c r="D279" s="3">
        <v>7302137000140</v>
      </c>
      <c r="F279" t="s">
        <v>316</v>
      </c>
      <c r="G279" s="4" t="s">
        <v>383</v>
      </c>
      <c r="H279" s="19">
        <v>99329921</v>
      </c>
      <c r="I279" s="19" t="str">
        <f t="shared" si="14"/>
        <v>22 99329921</v>
      </c>
      <c r="J279" s="19"/>
      <c r="K279" s="25" t="s">
        <v>1675</v>
      </c>
      <c r="L279" t="str">
        <f>TRIM(M279&amp;" "&amp;N279&amp;" "&amp;O279&amp;" "&amp;P279&amp;" "&amp;Q279&amp;" "&amp;R279&amp;" "&amp;S279&amp;" "&amp;T279&amp;" "&amp;U279&amp;" "&amp;V279)</f>
        <v>Av Pelinca 24 Loja 103 Centro 28035175 Rio de Janeiro Campos dos Goytacazes BRASIL</v>
      </c>
      <c r="M279" s="4" t="s">
        <v>336</v>
      </c>
      <c r="N279" s="4" t="s">
        <v>1676</v>
      </c>
      <c r="O279" s="4" t="s">
        <v>1052</v>
      </c>
      <c r="P279" s="4" t="s">
        <v>1677</v>
      </c>
      <c r="Q279" s="4" t="s">
        <v>381</v>
      </c>
      <c r="R279" s="20">
        <v>28035175</v>
      </c>
      <c r="S279" s="4" t="s">
        <v>242</v>
      </c>
      <c r="T279" s="4" t="s">
        <v>390</v>
      </c>
      <c r="V279" t="s">
        <v>315</v>
      </c>
      <c r="W279" t="s">
        <v>59</v>
      </c>
      <c r="X279" t="s">
        <v>131</v>
      </c>
      <c r="Y279" s="13">
        <v>-20425.8</v>
      </c>
      <c r="Z279" s="13">
        <v>0</v>
      </c>
      <c r="AA279" s="13"/>
      <c r="AH279" t="s">
        <v>4</v>
      </c>
      <c r="AJ279" t="s">
        <v>1678</v>
      </c>
    </row>
    <row r="280" spans="1:36">
      <c r="A280" s="1">
        <v>279</v>
      </c>
      <c r="B280" s="5" t="s">
        <v>1679</v>
      </c>
      <c r="C280" s="4" t="s">
        <v>1679</v>
      </c>
      <c r="D280" s="3">
        <v>2651668000124</v>
      </c>
      <c r="F280" t="s">
        <v>307</v>
      </c>
      <c r="G280" s="4"/>
      <c r="H280" s="19" t="s">
        <v>247</v>
      </c>
      <c r="I280" s="19" t="str">
        <f t="shared" si="14"/>
        <v>não encontrado</v>
      </c>
      <c r="J280" s="19"/>
      <c r="K280" s="25" t="s">
        <v>344</v>
      </c>
      <c r="L280" t="str">
        <f>TRIM(M280&amp;" "&amp;N280&amp;" "&amp;O280&amp;" "&amp;P280&amp;" "&amp;Q280&amp;" "&amp;R280&amp;" "&amp;S280&amp;" "&amp;T280&amp;" "&amp;U280&amp;" "&amp;V280)</f>
        <v>Rua Ferreira Viana 29 Flamengo 22221040 Rio de Janeiro Rio de Janeiro BRASIL</v>
      </c>
      <c r="M280" s="4" t="s">
        <v>222</v>
      </c>
      <c r="N280" s="4" t="s">
        <v>1680</v>
      </c>
      <c r="O280" s="4" t="s">
        <v>1545</v>
      </c>
      <c r="P280" s="4"/>
      <c r="Q280" s="4" t="s">
        <v>269</v>
      </c>
      <c r="R280" s="20">
        <v>22221040</v>
      </c>
      <c r="S280" s="4" t="s">
        <v>242</v>
      </c>
      <c r="T280" s="4" t="s">
        <v>242</v>
      </c>
      <c r="V280" t="s">
        <v>315</v>
      </c>
      <c r="Z280" s="13">
        <v>0</v>
      </c>
      <c r="AA280" s="13"/>
    </row>
    <row r="281" spans="1:36">
      <c r="A281" s="1">
        <v>280</v>
      </c>
      <c r="B281" s="5" t="s">
        <v>1681</v>
      </c>
      <c r="C281" s="4" t="s">
        <v>1681</v>
      </c>
      <c r="D281" s="3">
        <v>35750116000122</v>
      </c>
      <c r="F281" t="s">
        <v>316</v>
      </c>
      <c r="G281" s="4"/>
      <c r="H281" s="19" t="s">
        <v>247</v>
      </c>
      <c r="I281" s="19" t="str">
        <f t="shared" si="14"/>
        <v>não encontrado</v>
      </c>
      <c r="J281" s="19"/>
      <c r="K281" s="25" t="s">
        <v>1682</v>
      </c>
      <c r="L281" t="str">
        <f>TRIM(M281&amp;" "&amp;N281&amp;" "&amp;O281&amp;" "&amp;P281&amp;" "&amp;Q281&amp;" "&amp;R281&amp;" "&amp;S281&amp;" "&amp;T281&amp;" "&amp;U281&amp;" "&amp;V281)</f>
        <v>Rua Abilio Fernandes Bandeira 188 Quadra 3 Lote 004A 27933440 Rio de Janeiro Macae BRASIL</v>
      </c>
      <c r="M281" s="4" t="s">
        <v>222</v>
      </c>
      <c r="N281" s="4" t="s">
        <v>1683</v>
      </c>
      <c r="O281" s="4" t="s">
        <v>1684</v>
      </c>
      <c r="P281" s="4"/>
      <c r="Q281" s="4" t="s">
        <v>1685</v>
      </c>
      <c r="R281" s="20">
        <v>27933440</v>
      </c>
      <c r="S281" s="4" t="s">
        <v>242</v>
      </c>
      <c r="T281" s="4" t="s">
        <v>946</v>
      </c>
      <c r="V281" t="s">
        <v>315</v>
      </c>
      <c r="W281" t="s">
        <v>79</v>
      </c>
      <c r="X281" t="s">
        <v>131</v>
      </c>
      <c r="Y281" s="13">
        <v>9863.1985332893692</v>
      </c>
      <c r="Z281" s="13">
        <v>9970.0749456562207</v>
      </c>
      <c r="AA281" s="309">
        <v>9970.0749456562207</v>
      </c>
      <c r="AB281" t="s">
        <v>316</v>
      </c>
      <c r="AC281" s="1">
        <v>3</v>
      </c>
      <c r="AD281" t="s">
        <v>131</v>
      </c>
      <c r="AE281" s="17">
        <v>5994</v>
      </c>
      <c r="AH281" t="s">
        <v>4</v>
      </c>
      <c r="AI281" t="s">
        <v>4</v>
      </c>
    </row>
    <row r="282" spans="1:36">
      <c r="A282" s="1">
        <v>281</v>
      </c>
      <c r="B282" s="5" t="s">
        <v>1686</v>
      </c>
      <c r="C282" s="4" t="s">
        <v>1686</v>
      </c>
      <c r="D282" s="3">
        <v>2414419000204</v>
      </c>
      <c r="F282" t="s">
        <v>307</v>
      </c>
      <c r="G282" s="4" t="s">
        <v>334</v>
      </c>
      <c r="H282" s="19">
        <v>31183668</v>
      </c>
      <c r="I282" s="19" t="str">
        <f t="shared" si="14"/>
        <v>11 31183668</v>
      </c>
      <c r="J282" s="19"/>
      <c r="K282" s="25" t="s">
        <v>1687</v>
      </c>
      <c r="L282" t="str">
        <f>TRIM(M282&amp;" "&amp;N282&amp;" "&amp;O282&amp;" "&amp;P282&amp;" "&amp;Q282&amp;" "&amp;R282&amp;" "&amp;S282&amp;" "&amp;T282&amp;" "&amp;U282&amp;" "&amp;V282)</f>
        <v>Av Marjory da Silva Prado 1100 Lote A Praia de Pernambuco 11444000 São Paulo São Paulo BRASIL</v>
      </c>
      <c r="M282" s="4" t="s">
        <v>336</v>
      </c>
      <c r="N282" s="4" t="s">
        <v>1688</v>
      </c>
      <c r="O282" s="4" t="s">
        <v>1689</v>
      </c>
      <c r="P282" s="4" t="s">
        <v>1690</v>
      </c>
      <c r="Q282" s="4" t="s">
        <v>1691</v>
      </c>
      <c r="R282" s="20">
        <v>11444000</v>
      </c>
      <c r="S282" s="4" t="s">
        <v>341</v>
      </c>
      <c r="T282" s="4" t="s">
        <v>341</v>
      </c>
      <c r="V282" t="s">
        <v>315</v>
      </c>
      <c r="Z282" s="13">
        <v>0</v>
      </c>
      <c r="AA282" s="13"/>
    </row>
    <row r="283" spans="1:36">
      <c r="A283" s="1">
        <v>282</v>
      </c>
      <c r="B283" t="s">
        <v>161</v>
      </c>
      <c r="C283" t="s">
        <v>161</v>
      </c>
      <c r="D283" s="21" t="s">
        <v>343</v>
      </c>
      <c r="F283" t="s">
        <v>307</v>
      </c>
      <c r="H283" s="19" t="s">
        <v>344</v>
      </c>
      <c r="I283" s="19" t="str">
        <f t="shared" si="14"/>
        <v/>
      </c>
      <c r="J283" s="19"/>
      <c r="K283" s="25" t="s">
        <v>344</v>
      </c>
      <c r="L283" t="s">
        <v>344</v>
      </c>
      <c r="X283" t="s">
        <v>162</v>
      </c>
      <c r="Z283" s="13">
        <v>0</v>
      </c>
      <c r="AA283" s="300"/>
      <c r="AB283" t="s">
        <v>316</v>
      </c>
      <c r="AC283" s="1">
        <v>3</v>
      </c>
      <c r="AD283" s="4" t="s">
        <v>726</v>
      </c>
      <c r="AE283" s="10">
        <v>432193491.31999999</v>
      </c>
      <c r="AF283" s="4" t="s">
        <v>727</v>
      </c>
      <c r="AH283" s="4" t="s">
        <v>5</v>
      </c>
      <c r="AI283" t="s">
        <v>5</v>
      </c>
    </row>
    <row r="284" spans="1:36">
      <c r="A284" s="1">
        <v>283</v>
      </c>
      <c r="B284" t="s">
        <v>1692</v>
      </c>
      <c r="C284" t="s">
        <v>1692</v>
      </c>
      <c r="D284" s="24" t="s">
        <v>1693</v>
      </c>
      <c r="F284" t="s">
        <v>307</v>
      </c>
      <c r="G284">
        <v>31</v>
      </c>
      <c r="H284" s="19" t="s">
        <v>1694</v>
      </c>
      <c r="I284" s="19" t="str">
        <f t="shared" si="14"/>
        <v>31 3319-9931</v>
      </c>
      <c r="J284" s="19"/>
      <c r="K284" s="25" t="s">
        <v>1695</v>
      </c>
      <c r="L284" t="str">
        <f>TRIM(M284&amp;" "&amp;N284&amp;" "&amp;O284&amp;" "&amp;P284&amp;" "&amp;Q284&amp;" "&amp;R284&amp;" "&amp;S284&amp;" "&amp;T284&amp;" "&amp;U284&amp;" "&amp;V284)</f>
        <v>Rua Albano Schmidt 3333 Sala NDE 2 Bloco Iririu 89227-753 Santa Catarina Joinville SC BRASIL</v>
      </c>
      <c r="M284" t="s">
        <v>222</v>
      </c>
      <c r="N284" t="s">
        <v>1696</v>
      </c>
      <c r="O284">
        <v>3333</v>
      </c>
      <c r="P284" t="s">
        <v>1697</v>
      </c>
      <c r="Q284" t="s">
        <v>1698</v>
      </c>
      <c r="R284" t="s">
        <v>1699</v>
      </c>
      <c r="S284" t="s">
        <v>670</v>
      </c>
      <c r="T284" t="s">
        <v>1700</v>
      </c>
      <c r="U284" t="s">
        <v>1655</v>
      </c>
      <c r="V284" t="s">
        <v>315</v>
      </c>
      <c r="W284" t="s">
        <v>79</v>
      </c>
      <c r="X284" t="s">
        <v>131</v>
      </c>
      <c r="Y284" s="13">
        <v>117510.120997419</v>
      </c>
      <c r="Z284" s="13">
        <v>118783.446289068</v>
      </c>
      <c r="AA284" s="309">
        <v>118783.446289068</v>
      </c>
      <c r="AB284" t="s">
        <v>316</v>
      </c>
      <c r="AC284" s="1">
        <v>3</v>
      </c>
      <c r="AD284" t="s">
        <v>131</v>
      </c>
      <c r="AE284" s="17">
        <v>71412.5</v>
      </c>
      <c r="AH284" t="s">
        <v>4</v>
      </c>
      <c r="AI284" t="s">
        <v>4</v>
      </c>
    </row>
    <row r="285" spans="1:36">
      <c r="A285" s="1">
        <v>284</v>
      </c>
      <c r="B285" s="5" t="s">
        <v>1701</v>
      </c>
      <c r="C285" s="4" t="s">
        <v>1701</v>
      </c>
      <c r="D285" s="3">
        <v>36401519000129</v>
      </c>
      <c r="F285" t="s">
        <v>316</v>
      </c>
      <c r="G285" s="4" t="s">
        <v>308</v>
      </c>
      <c r="H285" s="19">
        <v>26531344</v>
      </c>
      <c r="I285" s="19" t="str">
        <f t="shared" si="14"/>
        <v>21 26531344</v>
      </c>
      <c r="J285" s="19"/>
      <c r="K285" s="25" t="s">
        <v>1702</v>
      </c>
      <c r="L285" t="str">
        <f>TRIM(M285&amp;" "&amp;N285&amp;" "&amp;O285&amp;" "&amp;P285&amp;" "&amp;Q285&amp;" "&amp;R285&amp;" "&amp;S285&amp;" "&amp;T285&amp;" "&amp;U285&amp;" "&amp;V285)</f>
        <v>Av Rio Branco 156 Sbl 236 Centro 20040901 Rio de Janeiro Rio de Janeiro BRASIL</v>
      </c>
      <c r="M285" s="4" t="s">
        <v>336</v>
      </c>
      <c r="N285" s="4" t="s">
        <v>649</v>
      </c>
      <c r="O285" s="4" t="s">
        <v>1703</v>
      </c>
      <c r="P285" s="4" t="s">
        <v>1704</v>
      </c>
      <c r="Q285" s="4" t="s">
        <v>381</v>
      </c>
      <c r="R285" s="20">
        <v>20040901</v>
      </c>
      <c r="S285" s="4" t="s">
        <v>242</v>
      </c>
      <c r="T285" s="4" t="s">
        <v>242</v>
      </c>
      <c r="V285" t="s">
        <v>315</v>
      </c>
      <c r="Z285" s="13">
        <v>0</v>
      </c>
      <c r="AA285" s="13"/>
    </row>
    <row r="286" spans="1:36">
      <c r="A286" s="1">
        <v>285</v>
      </c>
      <c r="B286" s="5" t="s">
        <v>1705</v>
      </c>
      <c r="C286" s="4" t="s">
        <v>1705</v>
      </c>
      <c r="D286" s="3">
        <v>23944955000100</v>
      </c>
      <c r="E286" s="4"/>
      <c r="F286" s="4" t="s">
        <v>316</v>
      </c>
      <c r="G286" s="4"/>
      <c r="H286" s="19" t="s">
        <v>1706</v>
      </c>
      <c r="I286" s="19" t="str">
        <f t="shared" si="14"/>
        <v>21 9553-7049</v>
      </c>
      <c r="J286" s="19"/>
      <c r="K286" s="25" t="s">
        <v>1707</v>
      </c>
      <c r="L286" t="s">
        <v>344</v>
      </c>
      <c r="M286" s="4"/>
      <c r="N286" s="4"/>
      <c r="O286" s="4"/>
      <c r="P286" s="4"/>
      <c r="Q286" s="4"/>
      <c r="R286" s="4"/>
      <c r="S286" s="4"/>
      <c r="T286" s="4"/>
      <c r="U286" s="4"/>
      <c r="V286" s="4"/>
      <c r="W286" s="4"/>
      <c r="X286" s="4"/>
      <c r="Y286" s="4"/>
      <c r="Z286" s="13">
        <v>0</v>
      </c>
      <c r="AA286" s="13"/>
      <c r="AB286" s="4"/>
      <c r="AC286" s="22"/>
      <c r="AD286" s="4"/>
      <c r="AE286" s="8"/>
      <c r="AF286" s="4"/>
      <c r="AG286" s="4"/>
      <c r="AH286" s="4"/>
    </row>
    <row r="287" spans="1:36">
      <c r="A287" s="1">
        <v>286</v>
      </c>
      <c r="B287" s="5" t="s">
        <v>1708</v>
      </c>
      <c r="C287" s="4" t="s">
        <v>1708</v>
      </c>
      <c r="D287" s="21" t="s">
        <v>343</v>
      </c>
      <c r="E287" s="4"/>
      <c r="F287" t="s">
        <v>307</v>
      </c>
      <c r="G287" s="4"/>
      <c r="H287" s="19" t="s">
        <v>247</v>
      </c>
      <c r="I287" s="19" t="str">
        <f t="shared" si="14"/>
        <v>não encontrado</v>
      </c>
      <c r="J287" s="19"/>
      <c r="K287" s="19" t="s">
        <v>247</v>
      </c>
      <c r="L287" t="s">
        <v>1709</v>
      </c>
      <c r="M287" s="4"/>
      <c r="N287" s="4"/>
      <c r="O287" s="4"/>
      <c r="P287" s="4"/>
      <c r="Q287" s="4"/>
      <c r="R287" s="4"/>
      <c r="S287" s="4"/>
      <c r="T287" s="4"/>
      <c r="U287" s="4"/>
      <c r="V287" s="4"/>
      <c r="W287" s="4" t="s">
        <v>79</v>
      </c>
      <c r="X287" s="4" t="s">
        <v>131</v>
      </c>
      <c r="Y287" s="13">
        <v>22489488.550000001</v>
      </c>
      <c r="Z287" s="13">
        <v>22954508.719891898</v>
      </c>
      <c r="AA287" s="309">
        <v>22954508.719891898</v>
      </c>
      <c r="AB287" t="s">
        <v>316</v>
      </c>
      <c r="AC287" s="1">
        <v>3</v>
      </c>
      <c r="AD287" s="4" t="s">
        <v>1670</v>
      </c>
      <c r="AE287" s="10">
        <v>2578711</v>
      </c>
      <c r="AF287" s="4"/>
      <c r="AG287" s="4"/>
      <c r="AH287" s="4" t="s">
        <v>4</v>
      </c>
      <c r="AI287" t="s">
        <v>4</v>
      </c>
    </row>
    <row r="288" spans="1:36">
      <c r="A288" s="1">
        <v>287</v>
      </c>
      <c r="B288" s="5" t="s">
        <v>1708</v>
      </c>
      <c r="C288" s="4" t="s">
        <v>1708</v>
      </c>
      <c r="D288" s="21" t="s">
        <v>343</v>
      </c>
      <c r="E288" s="4"/>
      <c r="F288" t="s">
        <v>307</v>
      </c>
      <c r="G288" s="8"/>
      <c r="H288" s="19" t="s">
        <v>247</v>
      </c>
      <c r="I288" s="19" t="str">
        <f t="shared" si="14"/>
        <v>não encontrado</v>
      </c>
      <c r="J288" s="19"/>
      <c r="K288" s="19" t="s">
        <v>247</v>
      </c>
      <c r="L288" t="s">
        <v>1709</v>
      </c>
      <c r="M288" s="4"/>
      <c r="W288" t="s">
        <v>79</v>
      </c>
      <c r="X288" t="s">
        <v>131</v>
      </c>
      <c r="Y288" s="13">
        <v>94281050.069999993</v>
      </c>
      <c r="Z288" s="13">
        <v>92137648.792396501</v>
      </c>
      <c r="AA288" s="309">
        <v>92137648.792396501</v>
      </c>
      <c r="AB288" t="s">
        <v>316</v>
      </c>
      <c r="AC288" s="1">
        <v>3</v>
      </c>
      <c r="AD288" s="4" t="s">
        <v>726</v>
      </c>
      <c r="AE288" s="17">
        <v>11443107.08</v>
      </c>
      <c r="AH288" t="s">
        <v>4</v>
      </c>
      <c r="AI288" t="s">
        <v>4</v>
      </c>
    </row>
    <row r="289" spans="1:35">
      <c r="A289" s="1">
        <v>288</v>
      </c>
      <c r="B289" t="s">
        <v>1710</v>
      </c>
      <c r="C289" t="s">
        <v>1710</v>
      </c>
      <c r="D289" s="21" t="s">
        <v>343</v>
      </c>
      <c r="F289" t="s">
        <v>307</v>
      </c>
      <c r="H289" s="19" t="s">
        <v>247</v>
      </c>
      <c r="I289" s="19" t="str">
        <f t="shared" si="14"/>
        <v>não encontrado</v>
      </c>
      <c r="J289" s="19"/>
      <c r="K289" s="25" t="s">
        <v>247</v>
      </c>
      <c r="L289" t="s">
        <v>1711</v>
      </c>
      <c r="W289" t="s">
        <v>79</v>
      </c>
      <c r="X289" t="s">
        <v>131</v>
      </c>
      <c r="Y289" s="13">
        <v>10260001.970000001</v>
      </c>
      <c r="Z289" s="13">
        <v>10026749.3584677</v>
      </c>
      <c r="AA289" s="309">
        <v>10026749.3584677</v>
      </c>
      <c r="AB289" t="s">
        <v>316</v>
      </c>
      <c r="AC289" s="1">
        <v>3</v>
      </c>
      <c r="AD289" s="4" t="s">
        <v>726</v>
      </c>
      <c r="AE289" s="17">
        <v>1245160.8</v>
      </c>
      <c r="AF289" s="17" t="s">
        <v>1712</v>
      </c>
      <c r="AH289" s="4" t="s">
        <v>4</v>
      </c>
      <c r="AI289" t="s">
        <v>4</v>
      </c>
    </row>
    <row r="290" spans="1:35">
      <c r="A290" s="1">
        <v>289</v>
      </c>
      <c r="B290" s="5" t="s">
        <v>1713</v>
      </c>
      <c r="C290" s="4" t="s">
        <v>1713</v>
      </c>
      <c r="D290" s="21" t="s">
        <v>343</v>
      </c>
      <c r="E290" s="4"/>
      <c r="F290" t="s">
        <v>307</v>
      </c>
      <c r="G290" s="4"/>
      <c r="H290" s="19" t="s">
        <v>247</v>
      </c>
      <c r="I290" s="19" t="str">
        <f t="shared" si="14"/>
        <v>não encontrado</v>
      </c>
      <c r="J290" s="19"/>
      <c r="K290" s="25" t="s">
        <v>1714</v>
      </c>
      <c r="L290" t="s">
        <v>1715</v>
      </c>
      <c r="M290" s="4"/>
      <c r="N290" s="4"/>
      <c r="O290" s="4"/>
      <c r="P290" s="4"/>
      <c r="Q290" s="4"/>
      <c r="R290" s="4"/>
      <c r="S290" s="4"/>
      <c r="T290" s="4"/>
      <c r="U290" s="4"/>
      <c r="V290" s="4"/>
      <c r="W290" s="4" t="s">
        <v>79</v>
      </c>
      <c r="X290" s="4" t="s">
        <v>131</v>
      </c>
      <c r="Y290" s="13">
        <v>44979783.170000002</v>
      </c>
      <c r="Z290" s="13">
        <v>43957743.704463601</v>
      </c>
      <c r="AA290" s="309">
        <f>43934056.48+23687.22</f>
        <v>43957743.699999996</v>
      </c>
      <c r="AB290" t="s">
        <v>316</v>
      </c>
      <c r="AC290" s="1">
        <v>3</v>
      </c>
      <c r="AD290" s="4" t="s">
        <v>726</v>
      </c>
      <c r="AE290" s="10">
        <v>5456997.0800000001</v>
      </c>
      <c r="AF290" s="4"/>
      <c r="AG290" s="4"/>
      <c r="AH290" s="4" t="s">
        <v>4</v>
      </c>
      <c r="AI290" t="s">
        <v>4</v>
      </c>
    </row>
    <row r="291" spans="1:35">
      <c r="A291" s="1">
        <v>290</v>
      </c>
      <c r="B291" s="5" t="s">
        <v>1716</v>
      </c>
      <c r="C291" s="4" t="s">
        <v>163</v>
      </c>
      <c r="D291" s="3">
        <v>33372251012839</v>
      </c>
      <c r="F291" t="s">
        <v>307</v>
      </c>
      <c r="G291" s="4" t="s">
        <v>308</v>
      </c>
      <c r="H291" s="19" t="s">
        <v>1717</v>
      </c>
      <c r="I291" s="19" t="str">
        <f t="shared" si="14"/>
        <v>21 2132-3844</v>
      </c>
      <c r="J291" s="19"/>
      <c r="K291" s="25" t="s">
        <v>1718</v>
      </c>
      <c r="L291" t="str">
        <f t="shared" ref="L291:L300" si="16">TRIM(M291&amp;" "&amp;N291&amp;" "&amp;O291&amp;" "&amp;P291&amp;" "&amp;Q291&amp;" "&amp;R291&amp;" "&amp;S291&amp;" "&amp;T291&amp;" "&amp;U291&amp;" "&amp;V291)</f>
        <v>Av Pasteur 138 146 parte Urca 22290-240 Rio de Janeiro Rio de Janeiro BRASIL</v>
      </c>
      <c r="M291" s="4" t="s">
        <v>336</v>
      </c>
      <c r="N291" s="4" t="s">
        <v>1719</v>
      </c>
      <c r="O291" s="25">
        <v>138</v>
      </c>
      <c r="P291" s="4" t="s">
        <v>1720</v>
      </c>
      <c r="Q291" s="4" t="s">
        <v>1620</v>
      </c>
      <c r="R291" s="20" t="s">
        <v>1721</v>
      </c>
      <c r="S291" s="4" t="s">
        <v>242</v>
      </c>
      <c r="T291" s="4" t="s">
        <v>242</v>
      </c>
      <c r="V291" t="s">
        <v>315</v>
      </c>
      <c r="W291" t="s">
        <v>79</v>
      </c>
      <c r="X291" t="s">
        <v>131</v>
      </c>
      <c r="Y291" s="13">
        <f>16633200.86+50000</f>
        <v>16683200.859999999</v>
      </c>
      <c r="Z291" s="13">
        <v>16681945.210000001</v>
      </c>
      <c r="AA291" s="300">
        <v>16681945.210000001</v>
      </c>
      <c r="AB291" t="s">
        <v>316</v>
      </c>
      <c r="AC291" s="1">
        <v>3</v>
      </c>
      <c r="AD291" t="s">
        <v>131</v>
      </c>
      <c r="AE291" s="17">
        <v>22177887.010000002</v>
      </c>
      <c r="AF291" s="26" t="s">
        <v>1722</v>
      </c>
      <c r="AH291" t="s">
        <v>5</v>
      </c>
      <c r="AI291" t="s">
        <v>5</v>
      </c>
    </row>
    <row r="292" spans="1:35">
      <c r="A292" s="1">
        <v>291</v>
      </c>
      <c r="B292" s="5" t="s">
        <v>1723</v>
      </c>
      <c r="C292" s="4" t="s">
        <v>163</v>
      </c>
      <c r="D292" s="24" t="s">
        <v>1724</v>
      </c>
      <c r="F292" t="s">
        <v>307</v>
      </c>
      <c r="G292">
        <v>11</v>
      </c>
      <c r="H292" s="19" t="s">
        <v>1725</v>
      </c>
      <c r="I292" s="19" t="str">
        <f t="shared" si="14"/>
        <v>11 2132-3053</v>
      </c>
      <c r="J292" s="19"/>
      <c r="K292" s="25" t="s">
        <v>1726</v>
      </c>
      <c r="L292" t="str">
        <f t="shared" si="16"/>
        <v>Rua Tutoia 1157 S PT 1/4 PT 5/8 12/20 Vila Mariana 04007-900 São Paulo São Paulo SP BRASIL</v>
      </c>
      <c r="M292" t="s">
        <v>222</v>
      </c>
      <c r="N292" t="s">
        <v>1727</v>
      </c>
      <c r="O292">
        <v>1157</v>
      </c>
      <c r="P292" t="s">
        <v>1728</v>
      </c>
      <c r="Q292" t="s">
        <v>1729</v>
      </c>
      <c r="R292" t="s">
        <v>1730</v>
      </c>
      <c r="S292" t="s">
        <v>341</v>
      </c>
      <c r="T292" t="s">
        <v>341</v>
      </c>
      <c r="U292" t="s">
        <v>740</v>
      </c>
      <c r="V292" t="s">
        <v>315</v>
      </c>
      <c r="W292" t="s">
        <v>79</v>
      </c>
      <c r="X292" t="s">
        <v>131</v>
      </c>
      <c r="Y292" s="13">
        <v>25721290.75</v>
      </c>
      <c r="Z292" s="13">
        <v>26115633</v>
      </c>
      <c r="AA292" s="309">
        <v>26115633</v>
      </c>
      <c r="AB292" t="s">
        <v>316</v>
      </c>
      <c r="AC292" s="1">
        <v>3</v>
      </c>
      <c r="AD292" t="s">
        <v>131</v>
      </c>
      <c r="AE292" s="11">
        <v>22097755.280000001</v>
      </c>
      <c r="AF292" t="s">
        <v>1731</v>
      </c>
      <c r="AH292" t="s">
        <v>4</v>
      </c>
      <c r="AI292" t="s">
        <v>4</v>
      </c>
    </row>
    <row r="293" spans="1:35">
      <c r="A293" s="1">
        <v>292</v>
      </c>
      <c r="B293" s="5" t="s">
        <v>1732</v>
      </c>
      <c r="C293" s="4" t="s">
        <v>1732</v>
      </c>
      <c r="D293" s="3">
        <v>49974918000120</v>
      </c>
      <c r="F293" t="s">
        <v>307</v>
      </c>
      <c r="G293" s="4"/>
      <c r="H293" s="19" t="s">
        <v>247</v>
      </c>
      <c r="I293" s="19" t="str">
        <f t="shared" si="14"/>
        <v>não encontrado</v>
      </c>
      <c r="J293" s="19"/>
      <c r="K293" s="25" t="s">
        <v>1733</v>
      </c>
      <c r="L293" t="str">
        <f t="shared" si="16"/>
        <v>Rua Conselheiro Jose Fernandes 1 Sala 301 Centro 28035231 Rio de Janeiro Campos dos Goytacazes BRASIL</v>
      </c>
      <c r="M293" s="4" t="s">
        <v>222</v>
      </c>
      <c r="N293" s="4" t="s">
        <v>1734</v>
      </c>
      <c r="O293" s="4" t="s">
        <v>379</v>
      </c>
      <c r="P293" s="4" t="s">
        <v>983</v>
      </c>
      <c r="Q293" s="4" t="s">
        <v>381</v>
      </c>
      <c r="R293" s="20">
        <v>28035231</v>
      </c>
      <c r="S293" s="4" t="s">
        <v>242</v>
      </c>
      <c r="T293" s="4" t="s">
        <v>390</v>
      </c>
      <c r="V293" t="s">
        <v>315</v>
      </c>
      <c r="W293" t="s">
        <v>79</v>
      </c>
      <c r="X293" t="s">
        <v>131</v>
      </c>
      <c r="Y293" s="13">
        <v>3249337.5714513501</v>
      </c>
      <c r="Z293" s="13">
        <v>3284546.9957606602</v>
      </c>
      <c r="AA293" s="309">
        <v>3284546.9957606602</v>
      </c>
      <c r="AB293" t="s">
        <v>316</v>
      </c>
      <c r="AC293" s="1">
        <v>3</v>
      </c>
      <c r="AD293" t="s">
        <v>131</v>
      </c>
      <c r="AE293" s="17">
        <v>1974666.67</v>
      </c>
      <c r="AH293" t="s">
        <v>4</v>
      </c>
      <c r="AI293" t="s">
        <v>4</v>
      </c>
    </row>
    <row r="294" spans="1:35">
      <c r="A294" s="1">
        <v>293</v>
      </c>
      <c r="B294" s="5" t="s">
        <v>1735</v>
      </c>
      <c r="C294" s="4" t="s">
        <v>1736</v>
      </c>
      <c r="D294" s="3">
        <v>2373517000151</v>
      </c>
      <c r="F294" t="s">
        <v>307</v>
      </c>
      <c r="G294" s="4" t="s">
        <v>308</v>
      </c>
      <c r="H294" s="19">
        <v>25858585</v>
      </c>
      <c r="I294" s="19" t="str">
        <f t="shared" si="14"/>
        <v>21 25858585</v>
      </c>
      <c r="J294" s="19"/>
      <c r="K294" s="25" t="s">
        <v>1737</v>
      </c>
      <c r="L294" t="str">
        <f t="shared" si="16"/>
        <v>Rua General Gurjao 105 Caju 20931040 Rio de Janeiro Rio de Janeiro BRASIL</v>
      </c>
      <c r="M294" s="4" t="s">
        <v>222</v>
      </c>
      <c r="N294" s="4" t="s">
        <v>1738</v>
      </c>
      <c r="O294" s="4" t="s">
        <v>1739</v>
      </c>
      <c r="P294" s="4"/>
      <c r="Q294" s="4" t="s">
        <v>1740</v>
      </c>
      <c r="R294" s="20">
        <v>20931040</v>
      </c>
      <c r="S294" s="4" t="s">
        <v>242</v>
      </c>
      <c r="T294" s="4" t="s">
        <v>242</v>
      </c>
      <c r="V294" t="s">
        <v>315</v>
      </c>
      <c r="W294" t="s">
        <v>307</v>
      </c>
      <c r="X294" t="s">
        <v>131</v>
      </c>
      <c r="Y294" s="13">
        <v>72833.402402514897</v>
      </c>
      <c r="Z294" s="13">
        <v>73622.6162384708</v>
      </c>
      <c r="AA294" s="309">
        <v>73622.6162384708</v>
      </c>
      <c r="AB294" t="s">
        <v>316</v>
      </c>
      <c r="AC294" s="1">
        <v>3</v>
      </c>
      <c r="AD294" t="s">
        <v>131</v>
      </c>
      <c r="AE294" s="17">
        <v>44261.85</v>
      </c>
      <c r="AH294" t="s">
        <v>4</v>
      </c>
      <c r="AI294" t="s">
        <v>4</v>
      </c>
    </row>
    <row r="295" spans="1:35">
      <c r="A295" s="1">
        <v>294</v>
      </c>
      <c r="B295" t="s">
        <v>1741</v>
      </c>
      <c r="C295" t="s">
        <v>1741</v>
      </c>
      <c r="D295" s="3">
        <v>3022873000193</v>
      </c>
      <c r="F295" t="s">
        <v>307</v>
      </c>
      <c r="G295">
        <v>24</v>
      </c>
      <c r="H295" s="19" t="s">
        <v>1742</v>
      </c>
      <c r="I295" s="19" t="str">
        <f t="shared" si="14"/>
        <v>24 2222-2297</v>
      </c>
      <c r="J295" s="19"/>
      <c r="K295" s="25" t="s">
        <v>1743</v>
      </c>
      <c r="L295" t="str">
        <f t="shared" si="16"/>
        <v>Estrada União e Industria 15 KM 15,5 CO Itaipava 25750-220 Rio de Janeiro Petropolis RJ BRASIL</v>
      </c>
      <c r="M295" t="s">
        <v>484</v>
      </c>
      <c r="N295" t="s">
        <v>1744</v>
      </c>
      <c r="O295">
        <v>15</v>
      </c>
      <c r="P295" t="s">
        <v>1745</v>
      </c>
      <c r="Q295" t="s">
        <v>1746</v>
      </c>
      <c r="R295" t="s">
        <v>1747</v>
      </c>
      <c r="S295" t="s">
        <v>242</v>
      </c>
      <c r="T295" t="s">
        <v>1748</v>
      </c>
      <c r="U295" t="s">
        <v>243</v>
      </c>
      <c r="V295" t="s">
        <v>315</v>
      </c>
      <c r="Z295" s="13">
        <v>0</v>
      </c>
      <c r="AA295" s="302"/>
      <c r="AB295" t="s">
        <v>316</v>
      </c>
      <c r="AC295" s="1">
        <v>3</v>
      </c>
      <c r="AD295" s="4" t="s">
        <v>131</v>
      </c>
      <c r="AE295" s="10">
        <v>54057.599999999999</v>
      </c>
      <c r="AF295" s="4" t="s">
        <v>684</v>
      </c>
      <c r="AH295" s="4" t="s">
        <v>6</v>
      </c>
      <c r="AI295" t="s">
        <v>6</v>
      </c>
    </row>
    <row r="296" spans="1:35">
      <c r="A296" s="1">
        <v>295</v>
      </c>
      <c r="B296" s="5" t="s">
        <v>164</v>
      </c>
      <c r="C296" s="4" t="s">
        <v>164</v>
      </c>
      <c r="D296" s="3">
        <v>2332876000160</v>
      </c>
      <c r="F296" t="s">
        <v>316</v>
      </c>
      <c r="G296" s="4" t="s">
        <v>308</v>
      </c>
      <c r="H296" s="19">
        <v>93220499</v>
      </c>
      <c r="I296" s="19" t="str">
        <f t="shared" si="14"/>
        <v>21 93220499</v>
      </c>
      <c r="J296" s="19"/>
      <c r="K296" s="25" t="s">
        <v>1749</v>
      </c>
      <c r="L296" t="str">
        <f t="shared" si="16"/>
        <v>Rua Coronel Moreira 170 Centro 28200000 Rio de Janeiro São João da Barra BRASIL</v>
      </c>
      <c r="M296" s="4" t="s">
        <v>222</v>
      </c>
      <c r="N296" s="4" t="s">
        <v>1750</v>
      </c>
      <c r="O296" s="4" t="s">
        <v>1751</v>
      </c>
      <c r="P296" s="4"/>
      <c r="Q296" s="4" t="s">
        <v>381</v>
      </c>
      <c r="R296" s="20">
        <v>28200000</v>
      </c>
      <c r="S296" s="4" t="s">
        <v>242</v>
      </c>
      <c r="T296" s="4" t="s">
        <v>324</v>
      </c>
      <c r="V296" t="s">
        <v>315</v>
      </c>
      <c r="W296" t="s">
        <v>79</v>
      </c>
      <c r="X296" t="s">
        <v>131</v>
      </c>
      <c r="Y296" s="13">
        <v>96065.2</v>
      </c>
      <c r="Z296" s="13">
        <v>97106.151390916406</v>
      </c>
      <c r="AA296" s="300">
        <v>97106.151390916406</v>
      </c>
      <c r="AB296" t="s">
        <v>316</v>
      </c>
      <c r="AC296" s="1">
        <v>3</v>
      </c>
      <c r="AD296" t="s">
        <v>131</v>
      </c>
      <c r="AE296" s="17">
        <v>58380.13</v>
      </c>
      <c r="AF296" s="4"/>
      <c r="AH296" t="s">
        <v>5</v>
      </c>
      <c r="AI296" t="s">
        <v>5</v>
      </c>
    </row>
    <row r="297" spans="1:35">
      <c r="A297" s="1">
        <v>296</v>
      </c>
      <c r="B297" s="5" t="s">
        <v>1752</v>
      </c>
      <c r="C297" s="4" t="s">
        <v>1752</v>
      </c>
      <c r="D297" s="3">
        <v>3617464000130</v>
      </c>
      <c r="F297" t="s">
        <v>316</v>
      </c>
      <c r="G297" s="4" t="s">
        <v>383</v>
      </c>
      <c r="H297" s="19">
        <v>27316666</v>
      </c>
      <c r="I297" s="19" t="str">
        <f t="shared" si="14"/>
        <v>22 27316666</v>
      </c>
      <c r="J297" s="19"/>
      <c r="K297" s="25" t="s">
        <v>1753</v>
      </c>
      <c r="L297" t="str">
        <f t="shared" si="16"/>
        <v>Av Amilcar Pereira da Silva 1165 Piteiras Quissama 28735000 Rio de Janeiro Quissama BRASIL</v>
      </c>
      <c r="M297" s="4" t="s">
        <v>336</v>
      </c>
      <c r="N297" s="4" t="s">
        <v>1754</v>
      </c>
      <c r="O297" s="4" t="s">
        <v>1755</v>
      </c>
      <c r="P297" s="4"/>
      <c r="Q297" s="4" t="s">
        <v>1756</v>
      </c>
      <c r="R297" s="20">
        <v>28735000</v>
      </c>
      <c r="S297" s="4" t="s">
        <v>242</v>
      </c>
      <c r="T297" s="4" t="s">
        <v>1757</v>
      </c>
      <c r="U297" s="4"/>
      <c r="V297" t="s">
        <v>315</v>
      </c>
      <c r="Z297" s="13">
        <v>0</v>
      </c>
      <c r="AA297" s="304"/>
    </row>
    <row r="298" spans="1:35">
      <c r="A298" s="1">
        <v>297</v>
      </c>
      <c r="B298" s="5" t="s">
        <v>1758</v>
      </c>
      <c r="C298" s="4" t="s">
        <v>1758</v>
      </c>
      <c r="D298" s="3">
        <v>47262407000150</v>
      </c>
      <c r="F298" t="s">
        <v>307</v>
      </c>
      <c r="G298" s="4"/>
      <c r="H298" s="19" t="s">
        <v>247</v>
      </c>
      <c r="I298" s="19" t="str">
        <f t="shared" si="14"/>
        <v>não encontrado</v>
      </c>
      <c r="J298" s="19"/>
      <c r="K298" s="25" t="s">
        <v>1759</v>
      </c>
      <c r="L298" t="str">
        <f t="shared" si="16"/>
        <v>Rua Santana de Ipanema 450 Cumbica 7220010 São Paulo Guarulhos BRASIL</v>
      </c>
      <c r="M298" s="4" t="s">
        <v>222</v>
      </c>
      <c r="N298" s="4" t="s">
        <v>1760</v>
      </c>
      <c r="O298" s="23">
        <v>450</v>
      </c>
      <c r="P298" s="4"/>
      <c r="Q298" s="4" t="s">
        <v>1761</v>
      </c>
      <c r="R298" s="20">
        <v>7220010</v>
      </c>
      <c r="S298" s="4" t="s">
        <v>341</v>
      </c>
      <c r="T298" s="4" t="s">
        <v>550</v>
      </c>
      <c r="V298" t="s">
        <v>315</v>
      </c>
      <c r="W298" t="s">
        <v>79</v>
      </c>
      <c r="X298" t="s">
        <v>131</v>
      </c>
      <c r="Y298" s="13">
        <v>2560104.8437551102</v>
      </c>
      <c r="Z298" s="13">
        <v>2587845.8265671302</v>
      </c>
      <c r="AA298" s="309">
        <v>2587845.8265671302</v>
      </c>
      <c r="AB298" t="s">
        <v>316</v>
      </c>
      <c r="AC298" s="1">
        <v>3</v>
      </c>
      <c r="AD298" t="s">
        <v>131</v>
      </c>
      <c r="AE298" s="17">
        <v>1555810.56</v>
      </c>
      <c r="AH298" t="s">
        <v>4</v>
      </c>
      <c r="AI298" t="s">
        <v>4</v>
      </c>
    </row>
    <row r="299" spans="1:35">
      <c r="A299" s="1">
        <v>298</v>
      </c>
      <c r="B299" t="s">
        <v>1762</v>
      </c>
      <c r="C299" t="s">
        <v>1762</v>
      </c>
      <c r="D299" s="24" t="s">
        <v>1763</v>
      </c>
      <c r="F299" t="s">
        <v>307</v>
      </c>
      <c r="G299">
        <v>21</v>
      </c>
      <c r="H299" s="19" t="s">
        <v>1764</v>
      </c>
      <c r="I299" s="19" t="str">
        <f t="shared" si="14"/>
        <v>21 2122-8836</v>
      </c>
      <c r="J299" s="19"/>
      <c r="K299" s="25" t="s">
        <v>1765</v>
      </c>
      <c r="L299" t="str">
        <f t="shared" si="16"/>
        <v>Rua São José 90 Slj Andar 2 Sala 401 Centro 20010-020 Rio de Janeiro Rio de Janeiro RJ BRASIL</v>
      </c>
      <c r="M299" t="s">
        <v>222</v>
      </c>
      <c r="N299" t="s">
        <v>1766</v>
      </c>
      <c r="O299">
        <v>90</v>
      </c>
      <c r="P299" t="s">
        <v>1767</v>
      </c>
      <c r="Q299" t="s">
        <v>381</v>
      </c>
      <c r="R299" t="s">
        <v>1768</v>
      </c>
      <c r="S299" t="s">
        <v>242</v>
      </c>
      <c r="T299" t="s">
        <v>242</v>
      </c>
      <c r="U299" t="s">
        <v>243</v>
      </c>
      <c r="V299" t="s">
        <v>315</v>
      </c>
      <c r="W299" t="s">
        <v>79</v>
      </c>
      <c r="X299" t="s">
        <v>131</v>
      </c>
      <c r="Y299" s="13">
        <v>15049.7541927784</v>
      </c>
      <c r="Z299" s="13">
        <v>15158.107460778399</v>
      </c>
      <c r="AA299" s="309">
        <v>15158.107460778399</v>
      </c>
      <c r="AB299" t="s">
        <v>316</v>
      </c>
      <c r="AC299" s="1">
        <v>3</v>
      </c>
      <c r="AD299" t="s">
        <v>131</v>
      </c>
      <c r="AE299" s="17">
        <v>10032.709999999999</v>
      </c>
      <c r="AF299" s="17"/>
      <c r="AH299" t="s">
        <v>4</v>
      </c>
      <c r="AI299" t="s">
        <v>4</v>
      </c>
    </row>
    <row r="300" spans="1:35">
      <c r="A300" s="1">
        <v>299</v>
      </c>
      <c r="B300" s="5" t="s">
        <v>165</v>
      </c>
      <c r="C300" s="4" t="s">
        <v>165</v>
      </c>
      <c r="D300" s="3">
        <v>32118622000105</v>
      </c>
      <c r="F300" t="s">
        <v>307</v>
      </c>
      <c r="G300" s="4" t="s">
        <v>308</v>
      </c>
      <c r="H300" s="19">
        <v>22330474</v>
      </c>
      <c r="I300" s="19" t="str">
        <f t="shared" si="14"/>
        <v>21 22330474</v>
      </c>
      <c r="J300" s="19"/>
      <c r="K300" s="25" t="s">
        <v>1769</v>
      </c>
      <c r="L300" t="str">
        <f t="shared" si="16"/>
        <v>Rua Candelaria S/N Centro 20091-020 Rio de Janeiro Rio de Janeiro BRASIL</v>
      </c>
      <c r="M300" s="4" t="s">
        <v>222</v>
      </c>
      <c r="N300" s="4" t="s">
        <v>1770</v>
      </c>
      <c r="O300" s="21" t="s">
        <v>290</v>
      </c>
      <c r="P300" s="4"/>
      <c r="Q300" s="4" t="s">
        <v>381</v>
      </c>
      <c r="R300" s="20" t="s">
        <v>1771</v>
      </c>
      <c r="S300" s="4" t="s">
        <v>242</v>
      </c>
      <c r="T300" s="4" t="s">
        <v>242</v>
      </c>
      <c r="V300" t="s">
        <v>315</v>
      </c>
      <c r="W300" t="s">
        <v>79</v>
      </c>
      <c r="X300" t="s">
        <v>131</v>
      </c>
      <c r="Y300" s="13">
        <v>87217.217000000004</v>
      </c>
      <c r="Z300" s="13">
        <v>88162.292234127701</v>
      </c>
      <c r="AA300" s="300">
        <v>88162.292234127701</v>
      </c>
      <c r="AB300" t="s">
        <v>316</v>
      </c>
      <c r="AC300" s="1">
        <v>3</v>
      </c>
      <c r="AD300" t="s">
        <v>131</v>
      </c>
      <c r="AE300" s="17">
        <v>53003.09</v>
      </c>
      <c r="AF300" s="11"/>
      <c r="AH300" t="s">
        <v>5</v>
      </c>
      <c r="AI300" t="s">
        <v>5</v>
      </c>
    </row>
    <row r="301" spans="1:35">
      <c r="A301" s="1">
        <v>300</v>
      </c>
      <c r="B301" s="5" t="s">
        <v>1772</v>
      </c>
      <c r="C301" s="4" t="s">
        <v>1772</v>
      </c>
      <c r="D301" s="3">
        <v>1771935001025</v>
      </c>
      <c r="E301" s="4"/>
      <c r="F301" s="4" t="s">
        <v>307</v>
      </c>
      <c r="G301" s="4"/>
      <c r="H301" s="19" t="s">
        <v>1773</v>
      </c>
      <c r="I301" s="19" t="str">
        <f t="shared" si="14"/>
        <v>11 2078-4415</v>
      </c>
      <c r="J301" s="19"/>
      <c r="K301" s="25" t="s">
        <v>1774</v>
      </c>
      <c r="L301" t="s">
        <v>344</v>
      </c>
      <c r="M301" s="4"/>
      <c r="N301" s="4"/>
      <c r="O301" s="4"/>
      <c r="P301" s="4"/>
      <c r="Q301" s="4"/>
      <c r="R301" s="4"/>
      <c r="S301" s="4"/>
      <c r="T301" s="4"/>
      <c r="U301" s="4"/>
      <c r="V301" s="4"/>
      <c r="W301" s="4"/>
      <c r="X301" s="4"/>
      <c r="Y301" s="4"/>
      <c r="Z301" s="13">
        <v>0</v>
      </c>
      <c r="AA301" s="13"/>
      <c r="AB301" s="4"/>
      <c r="AC301" s="22"/>
      <c r="AD301" s="4"/>
      <c r="AE301" s="8"/>
      <c r="AF301" s="4"/>
      <c r="AG301" s="4"/>
      <c r="AH301" s="4"/>
    </row>
    <row r="302" spans="1:35">
      <c r="A302" s="1">
        <v>301</v>
      </c>
      <c r="B302" s="5" t="s">
        <v>166</v>
      </c>
      <c r="C302" s="4" t="s">
        <v>166</v>
      </c>
      <c r="D302" s="3">
        <v>860640000171</v>
      </c>
      <c r="F302" t="s">
        <v>307</v>
      </c>
      <c r="G302" s="4" t="s">
        <v>334</v>
      </c>
      <c r="H302" s="19">
        <v>30975223</v>
      </c>
      <c r="I302" s="19" t="str">
        <f t="shared" si="14"/>
        <v>11 30975223</v>
      </c>
      <c r="J302" s="19"/>
      <c r="K302" s="25" t="s">
        <v>1775</v>
      </c>
      <c r="L302" t="str">
        <f>TRIM(M302&amp;" "&amp;N302&amp;" "&amp;O302&amp;" "&amp;P302&amp;" "&amp;Q302&amp;" "&amp;R302&amp;" "&amp;S302&amp;" "&amp;T302&amp;" "&amp;U302&amp;" "&amp;V302)</f>
        <v>Estrada Dos Bandeirantes 1600 Parte Taquara 22775109 Rio de Janeiro Rio de Janeiro BRASIL</v>
      </c>
      <c r="M302" s="4" t="s">
        <v>484</v>
      </c>
      <c r="N302" s="4" t="s">
        <v>1776</v>
      </c>
      <c r="O302" s="4" t="s">
        <v>1777</v>
      </c>
      <c r="P302" s="4" t="s">
        <v>932</v>
      </c>
      <c r="Q302" s="4" t="s">
        <v>1778</v>
      </c>
      <c r="R302" s="20">
        <v>22775109</v>
      </c>
      <c r="S302" s="4" t="s">
        <v>242</v>
      </c>
      <c r="T302" s="4" t="s">
        <v>242</v>
      </c>
      <c r="V302" t="s">
        <v>315</v>
      </c>
      <c r="W302" t="s">
        <v>79</v>
      </c>
      <c r="X302" t="s">
        <v>131</v>
      </c>
      <c r="Y302" s="13">
        <v>3291.0237999999999</v>
      </c>
      <c r="Z302" s="13">
        <v>3326.6850002189599</v>
      </c>
      <c r="AA302" s="300">
        <v>3326.6850002189599</v>
      </c>
      <c r="AB302" t="s">
        <v>316</v>
      </c>
      <c r="AC302" s="1">
        <v>3</v>
      </c>
      <c r="AD302" t="s">
        <v>131</v>
      </c>
      <c r="AE302" s="17">
        <v>2000</v>
      </c>
      <c r="AH302" t="s">
        <v>5</v>
      </c>
      <c r="AI302" t="s">
        <v>5</v>
      </c>
    </row>
    <row r="303" spans="1:35">
      <c r="A303" s="1">
        <v>302</v>
      </c>
      <c r="B303" s="5" t="s">
        <v>1779</v>
      </c>
      <c r="C303" s="4" t="s">
        <v>1780</v>
      </c>
      <c r="D303" s="3">
        <v>5208211000138</v>
      </c>
      <c r="F303" t="s">
        <v>307</v>
      </c>
      <c r="G303" s="4" t="s">
        <v>334</v>
      </c>
      <c r="H303" s="19">
        <v>21978888</v>
      </c>
      <c r="I303" s="19" t="str">
        <f t="shared" si="14"/>
        <v>11 21978888</v>
      </c>
      <c r="J303" s="19"/>
      <c r="K303" s="25" t="s">
        <v>1781</v>
      </c>
      <c r="L303" t="str">
        <f>TRIM(M303&amp;" "&amp;N303&amp;" "&amp;O303&amp;" "&amp;P303&amp;" "&amp;Q303&amp;" "&amp;R303&amp;" "&amp;S303&amp;" "&amp;T303&amp;" "&amp;U303&amp;" "&amp;V303)</f>
        <v>Av Assis Brasil 3532 Sala 911 Jardim Lindoia 91010003 Rio Grande do Sul Porto Alegre BRASIL</v>
      </c>
      <c r="M303" s="4" t="s">
        <v>336</v>
      </c>
      <c r="N303" s="4" t="s">
        <v>1782</v>
      </c>
      <c r="O303" s="4" t="s">
        <v>1783</v>
      </c>
      <c r="P303" s="4" t="s">
        <v>1784</v>
      </c>
      <c r="Q303" s="4" t="s">
        <v>1785</v>
      </c>
      <c r="R303" s="20">
        <v>91010003</v>
      </c>
      <c r="S303" s="4" t="s">
        <v>1786</v>
      </c>
      <c r="T303" s="4" t="s">
        <v>1787</v>
      </c>
      <c r="V303" t="s">
        <v>315</v>
      </c>
      <c r="W303" t="s">
        <v>79</v>
      </c>
      <c r="X303" t="s">
        <v>131</v>
      </c>
      <c r="Y303" s="13">
        <v>1184420.13898014</v>
      </c>
      <c r="Z303" s="13">
        <v>1197254.3706710001</v>
      </c>
      <c r="AA303" s="309">
        <v>1197254.3706710001</v>
      </c>
      <c r="AB303" t="s">
        <v>316</v>
      </c>
      <c r="AC303" s="1">
        <v>3</v>
      </c>
      <c r="AD303" t="s">
        <v>131</v>
      </c>
      <c r="AE303" s="17">
        <v>719788.24</v>
      </c>
      <c r="AH303" t="s">
        <v>4</v>
      </c>
      <c r="AI303" t="s">
        <v>4</v>
      </c>
    </row>
    <row r="304" spans="1:35">
      <c r="A304" s="1">
        <v>303</v>
      </c>
      <c r="B304" s="5" t="s">
        <v>1788</v>
      </c>
      <c r="C304" s="4" t="s">
        <v>1788</v>
      </c>
      <c r="D304" s="21" t="s">
        <v>343</v>
      </c>
      <c r="E304" s="4"/>
      <c r="F304" t="s">
        <v>307</v>
      </c>
      <c r="G304" s="4"/>
      <c r="H304" s="19" t="s">
        <v>344</v>
      </c>
      <c r="I304" s="19" t="str">
        <f t="shared" si="14"/>
        <v/>
      </c>
      <c r="J304" s="19"/>
      <c r="K304" s="25" t="s">
        <v>344</v>
      </c>
      <c r="L304" t="s">
        <v>344</v>
      </c>
      <c r="M304" s="4"/>
      <c r="N304" s="4"/>
      <c r="O304" s="4"/>
      <c r="P304" s="4"/>
      <c r="Q304" s="4"/>
      <c r="R304" s="4"/>
      <c r="S304" s="4"/>
      <c r="T304" s="4"/>
      <c r="U304" s="4"/>
      <c r="V304" s="4"/>
      <c r="W304" s="4"/>
      <c r="X304" s="4"/>
      <c r="Y304" s="4"/>
      <c r="Z304" s="13">
        <v>0</v>
      </c>
      <c r="AA304" s="13"/>
      <c r="AB304" s="4"/>
      <c r="AC304" s="22"/>
      <c r="AD304" s="4"/>
      <c r="AE304" s="8"/>
      <c r="AF304" s="4"/>
      <c r="AG304" s="4"/>
      <c r="AH304" s="4"/>
    </row>
    <row r="305" spans="1:246">
      <c r="A305" s="1">
        <v>304</v>
      </c>
      <c r="B305" s="5" t="s">
        <v>1789</v>
      </c>
      <c r="C305" s="4" t="s">
        <v>1789</v>
      </c>
      <c r="D305" s="3">
        <v>3659166000102</v>
      </c>
      <c r="F305" t="s">
        <v>307</v>
      </c>
      <c r="G305" s="4" t="s">
        <v>1229</v>
      </c>
      <c r="H305" s="19">
        <v>30353453</v>
      </c>
      <c r="I305" s="19" t="str">
        <f t="shared" si="14"/>
        <v>61 30353453</v>
      </c>
      <c r="J305" s="19"/>
      <c r="K305" s="25" t="s">
        <v>1790</v>
      </c>
      <c r="L305" t="str">
        <f>TRIM(M305&amp;" "&amp;N305&amp;" "&amp;O305&amp;" "&amp;P305&amp;" "&amp;Q305&amp;" "&amp;R305&amp;" "&amp;S305&amp;" "&amp;T305&amp;" "&amp;U305&amp;" "&amp;V305)</f>
        <v>Setor Club Esp.Norte - Trecho 2 Ed.Sede Ibama - Sl 129 Asa Norte 70818900 Brasilia Brasilia BRASIL</v>
      </c>
      <c r="M305" s="4"/>
      <c r="N305" s="4" t="s">
        <v>1791</v>
      </c>
      <c r="O305" s="4"/>
      <c r="P305" s="4" t="s">
        <v>1792</v>
      </c>
      <c r="Q305" s="4" t="s">
        <v>1793</v>
      </c>
      <c r="R305" s="20">
        <v>70818900</v>
      </c>
      <c r="S305" s="4" t="s">
        <v>669</v>
      </c>
      <c r="T305" s="4" t="s">
        <v>669</v>
      </c>
      <c r="V305" t="s">
        <v>315</v>
      </c>
      <c r="W305" t="s">
        <v>59</v>
      </c>
      <c r="X305" t="s">
        <v>131</v>
      </c>
      <c r="Y305" s="13">
        <v>1854.96</v>
      </c>
      <c r="Z305" s="13">
        <v>0</v>
      </c>
      <c r="AA305" s="13"/>
      <c r="AF305" t="s">
        <v>1794</v>
      </c>
      <c r="AH305" t="s">
        <v>4</v>
      </c>
      <c r="AI305" s="4"/>
      <c r="AJ305" t="s">
        <v>318</v>
      </c>
      <c r="AK305" s="4"/>
      <c r="AL305" s="4"/>
      <c r="AM305" s="4"/>
      <c r="AN305" s="4"/>
      <c r="AO305" s="4"/>
      <c r="AP305" s="4"/>
      <c r="AQ305" s="4"/>
      <c r="AR305" s="4"/>
      <c r="AS305" s="4"/>
      <c r="AT305" s="4"/>
      <c r="AU305" s="4"/>
      <c r="AV305" s="4"/>
      <c r="AW305" s="4"/>
      <c r="AX305" s="4"/>
      <c r="AY305" s="4"/>
      <c r="AZ305" s="4"/>
      <c r="BA305" s="4"/>
      <c r="BB305" s="4"/>
      <c r="BC305" s="4"/>
      <c r="BD305" s="4"/>
      <c r="BE305" s="4"/>
      <c r="BF305" s="4"/>
      <c r="BG305" s="4"/>
      <c r="BH305" s="4"/>
      <c r="BI305" s="4"/>
      <c r="BJ305" s="4"/>
      <c r="BK305" s="4"/>
      <c r="BL305" s="4"/>
      <c r="BM305" s="4"/>
      <c r="BN305" s="4"/>
      <c r="BO305" s="4"/>
      <c r="BP305" s="4"/>
      <c r="BQ305" s="4"/>
      <c r="BR305" s="4"/>
      <c r="BS305" s="4"/>
      <c r="BT305" s="4"/>
      <c r="BU305" s="4"/>
      <c r="BV305" s="4"/>
      <c r="BW305" s="4"/>
      <c r="BX305" s="4"/>
      <c r="BY305" s="4"/>
      <c r="BZ305" s="4"/>
      <c r="CA305" s="4"/>
      <c r="CB305" s="4"/>
      <c r="CC305" s="4"/>
      <c r="CD305" s="4"/>
      <c r="CE305" s="4"/>
      <c r="CF305" s="4"/>
      <c r="CG305" s="4"/>
      <c r="CH305" s="4"/>
      <c r="CI305" s="4"/>
      <c r="CJ305" s="4"/>
      <c r="CK305" s="4"/>
      <c r="CL305" s="4"/>
      <c r="CM305" s="4"/>
      <c r="CN305" s="4"/>
      <c r="CO305" s="4"/>
      <c r="CP305" s="4"/>
      <c r="CQ305" s="4"/>
      <c r="CR305" s="4"/>
      <c r="CS305" s="4"/>
      <c r="CT305" s="4"/>
      <c r="CU305" s="4"/>
      <c r="CV305" s="4"/>
      <c r="CW305" s="4"/>
      <c r="CX305" s="4"/>
      <c r="CY305" s="4"/>
      <c r="CZ305" s="4"/>
      <c r="DA305" s="4"/>
      <c r="DB305" s="4"/>
      <c r="DC305" s="4"/>
      <c r="DD305" s="4"/>
      <c r="DE305" s="4"/>
      <c r="DF305" s="4"/>
      <c r="DG305" s="4"/>
      <c r="DH305" s="4"/>
      <c r="DI305" s="4"/>
      <c r="DJ305" s="4"/>
      <c r="DK305" s="4"/>
      <c r="DL305" s="4"/>
      <c r="DM305" s="4"/>
      <c r="DN305" s="4"/>
      <c r="DO305" s="4"/>
      <c r="DP305" s="4"/>
      <c r="DQ305" s="4"/>
      <c r="DR305" s="4"/>
      <c r="DS305" s="4"/>
      <c r="DT305" s="4"/>
      <c r="DU305" s="4"/>
      <c r="DV305" s="4"/>
      <c r="DW305" s="4"/>
      <c r="DX305" s="4"/>
      <c r="DY305" s="4"/>
      <c r="DZ305" s="4"/>
      <c r="EA305" s="4"/>
      <c r="EB305" s="4"/>
      <c r="EC305" s="4"/>
      <c r="ED305" s="4"/>
      <c r="EE305" s="4"/>
      <c r="EF305" s="4"/>
      <c r="EG305" s="4"/>
      <c r="EH305" s="4"/>
      <c r="EI305" s="4"/>
      <c r="EJ305" s="4"/>
      <c r="EK305" s="4"/>
      <c r="EL305" s="4"/>
      <c r="EM305" s="4"/>
      <c r="EN305" s="4"/>
      <c r="EO305" s="4"/>
      <c r="EP305" s="4"/>
      <c r="EQ305" s="4"/>
      <c r="ER305" s="4"/>
      <c r="ES305" s="4"/>
      <c r="ET305" s="4"/>
      <c r="EU305" s="4"/>
      <c r="EV305" s="4"/>
      <c r="EW305" s="4"/>
      <c r="EX305" s="4"/>
      <c r="EY305" s="4"/>
      <c r="EZ305" s="4"/>
      <c r="FA305" s="4"/>
      <c r="FB305" s="4"/>
      <c r="FC305" s="4"/>
      <c r="FD305" s="4"/>
      <c r="FE305" s="4"/>
      <c r="FF305" s="4"/>
      <c r="FG305" s="4"/>
      <c r="FH305" s="4"/>
      <c r="FI305" s="4"/>
      <c r="FJ305" s="4"/>
      <c r="FK305" s="4"/>
      <c r="FL305" s="4"/>
      <c r="FM305" s="4"/>
      <c r="FN305" s="4"/>
      <c r="FO305" s="4"/>
      <c r="FP305" s="4"/>
      <c r="FQ305" s="4"/>
      <c r="FR305" s="4"/>
      <c r="FS305" s="4"/>
      <c r="FT305" s="4"/>
      <c r="FU305" s="4"/>
      <c r="FV305" s="4"/>
      <c r="FW305" s="4"/>
      <c r="FX305" s="4"/>
      <c r="FY305" s="4"/>
      <c r="FZ305" s="4"/>
      <c r="GA305" s="4"/>
      <c r="GB305" s="4"/>
      <c r="GC305" s="4"/>
      <c r="GD305" s="4"/>
      <c r="GE305" s="4"/>
      <c r="GF305" s="4"/>
      <c r="GG305" s="4"/>
      <c r="GH305" s="4"/>
      <c r="GI305" s="4"/>
      <c r="GJ305" s="4"/>
      <c r="GK305" s="4"/>
      <c r="GL305" s="4"/>
      <c r="GM305" s="4"/>
      <c r="GN305" s="4"/>
      <c r="GO305" s="4"/>
      <c r="GP305" s="4"/>
      <c r="GQ305" s="4"/>
      <c r="GR305" s="4"/>
      <c r="GS305" s="4"/>
      <c r="GT305" s="4"/>
      <c r="GU305" s="4"/>
      <c r="GV305" s="4"/>
      <c r="GW305" s="4"/>
      <c r="GX305" s="4"/>
      <c r="GY305" s="4"/>
      <c r="GZ305" s="4"/>
      <c r="HA305" s="4"/>
      <c r="HB305" s="4"/>
      <c r="HC305" s="4"/>
      <c r="HD305" s="4"/>
      <c r="HE305" s="4"/>
      <c r="HF305" s="4"/>
      <c r="HG305" s="4"/>
      <c r="HH305" s="4"/>
      <c r="HI305" s="4"/>
      <c r="HJ305" s="4"/>
      <c r="HK305" s="4"/>
      <c r="HL305" s="4"/>
      <c r="HM305" s="4"/>
      <c r="HN305" s="4"/>
      <c r="HO305" s="4"/>
      <c r="HP305" s="4"/>
      <c r="HQ305" s="4"/>
      <c r="HR305" s="4"/>
      <c r="HS305" s="4"/>
      <c r="HT305" s="4"/>
      <c r="HU305" s="4"/>
      <c r="HV305" s="4"/>
      <c r="HW305" s="4"/>
      <c r="HX305" s="4"/>
      <c r="HY305" s="4"/>
      <c r="HZ305" s="4"/>
      <c r="IA305" s="4"/>
      <c r="IB305" s="4"/>
      <c r="IC305" s="4"/>
      <c r="ID305" s="4"/>
      <c r="IE305" s="4"/>
      <c r="IF305" s="4"/>
      <c r="IG305" s="4"/>
      <c r="IH305" s="4"/>
      <c r="II305" s="4"/>
      <c r="IJ305" s="4"/>
      <c r="IK305" s="4"/>
      <c r="IL305" s="4"/>
    </row>
    <row r="306" spans="1:246">
      <c r="A306" s="1">
        <v>305</v>
      </c>
      <c r="B306" s="5" t="s">
        <v>1795</v>
      </c>
      <c r="C306" s="4" t="s">
        <v>1795</v>
      </c>
      <c r="D306" s="3">
        <v>3659166000102</v>
      </c>
      <c r="F306" t="s">
        <v>307</v>
      </c>
      <c r="G306" s="4" t="s">
        <v>1229</v>
      </c>
      <c r="H306" s="19">
        <v>31614222</v>
      </c>
      <c r="I306" s="19" t="str">
        <f t="shared" si="14"/>
        <v>61 31614222</v>
      </c>
      <c r="J306" s="19"/>
      <c r="K306" s="25" t="s">
        <v>1790</v>
      </c>
      <c r="L306" t="str">
        <f>TRIM(M306&amp;" "&amp;N306&amp;" "&amp;O306&amp;" "&amp;P306&amp;" "&amp;Q306&amp;" "&amp;R306&amp;" "&amp;S306&amp;" "&amp;T306&amp;" "&amp;U306&amp;" "&amp;V306)</f>
        <v>Rua Scen - Setor Club Esp.Norte Ed. Sede Ibama Sala 129 Asa Norte 70818900 Distrito Federal Brasilia BRASIL</v>
      </c>
      <c r="M306" s="4" t="s">
        <v>222</v>
      </c>
      <c r="N306" s="4" t="s">
        <v>1796</v>
      </c>
      <c r="O306" s="4"/>
      <c r="P306" s="4" t="s">
        <v>1797</v>
      </c>
      <c r="Q306" s="4" t="s">
        <v>1793</v>
      </c>
      <c r="R306" s="20">
        <v>70818900</v>
      </c>
      <c r="S306" s="4" t="s">
        <v>1234</v>
      </c>
      <c r="T306" s="4" t="s">
        <v>669</v>
      </c>
      <c r="V306" t="s">
        <v>315</v>
      </c>
      <c r="Z306" s="13">
        <v>0</v>
      </c>
      <c r="AA306" s="13"/>
      <c r="AI306" s="4"/>
      <c r="AK306" s="4"/>
      <c r="AL306" s="4"/>
      <c r="AM306" s="4"/>
      <c r="AN306" s="4"/>
      <c r="AO306" s="4"/>
      <c r="AP306" s="4"/>
      <c r="AQ306" s="4"/>
      <c r="AR306" s="4"/>
      <c r="AS306" s="4"/>
      <c r="AT306" s="4"/>
      <c r="AU306" s="4"/>
      <c r="AV306" s="4"/>
      <c r="AW306" s="4"/>
      <c r="AX306" s="4"/>
      <c r="AY306" s="4"/>
      <c r="AZ306" s="4"/>
      <c r="BA306" s="4"/>
      <c r="BB306" s="4"/>
      <c r="BC306" s="4"/>
      <c r="BD306" s="4"/>
      <c r="BE306" s="4"/>
      <c r="BF306" s="4"/>
      <c r="BG306" s="4"/>
      <c r="BH306" s="4"/>
      <c r="BI306" s="4"/>
      <c r="BJ306" s="4"/>
      <c r="BK306" s="4"/>
      <c r="BL306" s="4"/>
      <c r="BM306" s="4"/>
      <c r="BN306" s="4"/>
      <c r="BO306" s="4"/>
      <c r="BP306" s="4"/>
      <c r="BQ306" s="4"/>
      <c r="BR306" s="4"/>
      <c r="BS306" s="4"/>
      <c r="BT306" s="4"/>
      <c r="BU306" s="4"/>
      <c r="BV306" s="4"/>
      <c r="BW306" s="4"/>
      <c r="BX306" s="4"/>
      <c r="BY306" s="4"/>
      <c r="BZ306" s="4"/>
      <c r="CA306" s="4"/>
      <c r="CB306" s="4"/>
      <c r="CC306" s="4"/>
      <c r="CD306" s="4"/>
      <c r="CE306" s="4"/>
      <c r="CF306" s="4"/>
      <c r="CG306" s="4"/>
      <c r="CH306" s="4"/>
      <c r="CI306" s="4"/>
      <c r="CJ306" s="4"/>
      <c r="CK306" s="4"/>
      <c r="CL306" s="4"/>
      <c r="CM306" s="4"/>
      <c r="CN306" s="4"/>
      <c r="CO306" s="4"/>
      <c r="CP306" s="4"/>
      <c r="CQ306" s="4"/>
      <c r="CR306" s="4"/>
      <c r="CS306" s="4"/>
      <c r="CT306" s="4"/>
      <c r="CU306" s="4"/>
      <c r="CV306" s="4"/>
      <c r="CW306" s="4"/>
      <c r="CX306" s="4"/>
      <c r="CY306" s="4"/>
      <c r="CZ306" s="4"/>
      <c r="DA306" s="4"/>
      <c r="DB306" s="4"/>
      <c r="DC306" s="4"/>
      <c r="DD306" s="4"/>
      <c r="DE306" s="4"/>
      <c r="DF306" s="4"/>
      <c r="DG306" s="4"/>
      <c r="DH306" s="4"/>
      <c r="DI306" s="4"/>
      <c r="DJ306" s="4"/>
      <c r="DK306" s="4"/>
      <c r="DL306" s="4"/>
      <c r="DM306" s="4"/>
      <c r="DN306" s="4"/>
      <c r="DO306" s="4"/>
      <c r="DP306" s="4"/>
      <c r="DQ306" s="4"/>
      <c r="DR306" s="4"/>
      <c r="DS306" s="4"/>
      <c r="DT306" s="4"/>
      <c r="DU306" s="4"/>
      <c r="DV306" s="4"/>
      <c r="DW306" s="4"/>
      <c r="DX306" s="4"/>
      <c r="DY306" s="4"/>
      <c r="DZ306" s="4"/>
      <c r="EA306" s="4"/>
      <c r="EB306" s="4"/>
      <c r="EC306" s="4"/>
      <c r="ED306" s="4"/>
      <c r="EE306" s="4"/>
      <c r="EF306" s="4"/>
      <c r="EG306" s="4"/>
      <c r="EH306" s="4"/>
      <c r="EI306" s="4"/>
      <c r="EJ306" s="4"/>
      <c r="EK306" s="4"/>
      <c r="EL306" s="4"/>
      <c r="EM306" s="4"/>
      <c r="EN306" s="4"/>
      <c r="EO306" s="4"/>
      <c r="EP306" s="4"/>
      <c r="EQ306" s="4"/>
      <c r="ER306" s="4"/>
      <c r="ES306" s="4"/>
      <c r="ET306" s="4"/>
      <c r="EU306" s="4"/>
      <c r="EV306" s="4"/>
      <c r="EW306" s="4"/>
      <c r="EX306" s="4"/>
      <c r="EY306" s="4"/>
      <c r="EZ306" s="4"/>
      <c r="FA306" s="4"/>
      <c r="FB306" s="4"/>
      <c r="FC306" s="4"/>
      <c r="FD306" s="4"/>
      <c r="FE306" s="4"/>
      <c r="FF306" s="4"/>
      <c r="FG306" s="4"/>
      <c r="FH306" s="4"/>
      <c r="FI306" s="4"/>
      <c r="FJ306" s="4"/>
      <c r="FK306" s="4"/>
      <c r="FL306" s="4"/>
      <c r="FM306" s="4"/>
      <c r="FN306" s="4"/>
      <c r="FO306" s="4"/>
      <c r="FP306" s="4"/>
      <c r="FQ306" s="4"/>
      <c r="FR306" s="4"/>
      <c r="FS306" s="4"/>
      <c r="FT306" s="4"/>
      <c r="FU306" s="4"/>
      <c r="FV306" s="4"/>
      <c r="FW306" s="4"/>
      <c r="FX306" s="4"/>
      <c r="FY306" s="4"/>
      <c r="FZ306" s="4"/>
      <c r="GA306" s="4"/>
      <c r="GB306" s="4"/>
      <c r="GC306" s="4"/>
      <c r="GD306" s="4"/>
      <c r="GE306" s="4"/>
      <c r="GF306" s="4"/>
      <c r="GG306" s="4"/>
      <c r="GH306" s="4"/>
      <c r="GI306" s="4"/>
      <c r="GJ306" s="4"/>
      <c r="GK306" s="4"/>
      <c r="GL306" s="4"/>
      <c r="GM306" s="4"/>
      <c r="GN306" s="4"/>
      <c r="GO306" s="4"/>
      <c r="GP306" s="4"/>
      <c r="GQ306" s="4"/>
      <c r="GR306" s="4"/>
      <c r="GS306" s="4"/>
      <c r="GT306" s="4"/>
      <c r="GU306" s="4"/>
      <c r="GV306" s="4"/>
      <c r="GW306" s="4"/>
      <c r="GX306" s="4"/>
      <c r="GY306" s="4"/>
      <c r="GZ306" s="4"/>
      <c r="HA306" s="4"/>
      <c r="HB306" s="4"/>
      <c r="HC306" s="4"/>
      <c r="HD306" s="4"/>
      <c r="HE306" s="4"/>
      <c r="HF306" s="4"/>
      <c r="HG306" s="4"/>
      <c r="HH306" s="4"/>
      <c r="HI306" s="4"/>
      <c r="HJ306" s="4"/>
      <c r="HK306" s="4"/>
      <c r="HL306" s="4"/>
      <c r="HM306" s="4"/>
      <c r="HN306" s="4"/>
      <c r="HO306" s="4"/>
      <c r="HP306" s="4"/>
      <c r="HQ306" s="4"/>
      <c r="HR306" s="4"/>
      <c r="HS306" s="4"/>
      <c r="HT306" s="4"/>
      <c r="HU306" s="4"/>
      <c r="HV306" s="4"/>
      <c r="HW306" s="4"/>
      <c r="HX306" s="4"/>
      <c r="HY306" s="4"/>
      <c r="HZ306" s="4"/>
      <c r="IA306" s="4"/>
      <c r="IB306" s="4"/>
      <c r="IC306" s="4"/>
      <c r="ID306" s="4"/>
      <c r="IE306" s="4"/>
      <c r="IF306" s="4"/>
      <c r="IG306" s="4"/>
      <c r="IH306" s="4"/>
      <c r="II306" s="4"/>
      <c r="IJ306" s="4"/>
      <c r="IK306" s="4"/>
      <c r="IL306" s="4"/>
    </row>
    <row r="307" spans="1:246">
      <c r="A307" s="1">
        <v>306</v>
      </c>
      <c r="B307" s="5" t="s">
        <v>1798</v>
      </c>
      <c r="C307" s="4" t="s">
        <v>1798</v>
      </c>
      <c r="D307" s="3">
        <v>33634254000110</v>
      </c>
      <c r="F307" t="s">
        <v>307</v>
      </c>
      <c r="G307" s="4" t="s">
        <v>308</v>
      </c>
      <c r="H307" s="19">
        <v>21129000</v>
      </c>
      <c r="I307" s="19" t="str">
        <f t="shared" si="14"/>
        <v>21 21129000</v>
      </c>
      <c r="J307" s="19"/>
      <c r="K307" s="25" t="s">
        <v>1799</v>
      </c>
      <c r="L307" t="str">
        <f>TRIM(M307&amp;" "&amp;N307&amp;" "&amp;O307&amp;" "&amp;P307&amp;" "&amp;Q307&amp;" "&amp;R307&amp;" "&amp;S307&amp;" "&amp;T307&amp;" "&amp;U307&amp;" "&amp;V307)</f>
        <v>Av Almirante Barroso 52 21o andar Centro 20031918 Rio de Janeiro Rio de Janeiro BRASIL</v>
      </c>
      <c r="M307" s="4" t="s">
        <v>336</v>
      </c>
      <c r="N307" s="4" t="s">
        <v>557</v>
      </c>
      <c r="O307" s="4" t="s">
        <v>1800</v>
      </c>
      <c r="P307" s="4" t="s">
        <v>1801</v>
      </c>
      <c r="Q307" s="4" t="s">
        <v>381</v>
      </c>
      <c r="R307" s="20">
        <v>20031918</v>
      </c>
      <c r="S307" s="4" t="s">
        <v>242</v>
      </c>
      <c r="T307" s="4" t="s">
        <v>242</v>
      </c>
      <c r="V307" t="s">
        <v>315</v>
      </c>
      <c r="Z307" s="13">
        <v>0</v>
      </c>
      <c r="AA307" s="13"/>
      <c r="AI307" s="4"/>
      <c r="AK307" s="4"/>
      <c r="AL307" s="4"/>
      <c r="AM307" s="4"/>
      <c r="AN307" s="4"/>
      <c r="AO307" s="4"/>
      <c r="AP307" s="4"/>
      <c r="AQ307" s="4"/>
      <c r="AR307" s="4"/>
      <c r="AS307" s="4"/>
      <c r="AT307" s="4"/>
      <c r="AU307" s="4"/>
      <c r="AV307" s="4"/>
      <c r="AW307" s="4"/>
      <c r="AX307" s="4"/>
      <c r="AY307" s="4"/>
      <c r="AZ307" s="4"/>
      <c r="BA307" s="4"/>
      <c r="BB307" s="4"/>
      <c r="BC307" s="4"/>
      <c r="BD307" s="4"/>
      <c r="BE307" s="4"/>
      <c r="BF307" s="4"/>
      <c r="BG307" s="4"/>
      <c r="BH307" s="4"/>
      <c r="BI307" s="4"/>
      <c r="BJ307" s="4"/>
      <c r="BK307" s="4"/>
      <c r="BL307" s="4"/>
      <c r="BM307" s="4"/>
      <c r="BN307" s="4"/>
      <c r="BO307" s="4"/>
      <c r="BP307" s="4"/>
      <c r="BQ307" s="4"/>
      <c r="BR307" s="4"/>
      <c r="BS307" s="4"/>
      <c r="BT307" s="4"/>
      <c r="BU307" s="4"/>
      <c r="BV307" s="4"/>
      <c r="BW307" s="4"/>
      <c r="BX307" s="4"/>
      <c r="BY307" s="4"/>
      <c r="BZ307" s="4"/>
      <c r="CA307" s="4"/>
      <c r="CB307" s="4"/>
      <c r="CC307" s="4"/>
      <c r="CD307" s="4"/>
      <c r="CE307" s="4"/>
      <c r="CF307" s="4"/>
      <c r="CG307" s="4"/>
      <c r="CH307" s="4"/>
      <c r="CI307" s="4"/>
      <c r="CJ307" s="4"/>
      <c r="CK307" s="4"/>
      <c r="CL307" s="4"/>
      <c r="CM307" s="4"/>
      <c r="CN307" s="4"/>
      <c r="CO307" s="4"/>
      <c r="CP307" s="4"/>
      <c r="CQ307" s="4"/>
      <c r="CR307" s="4"/>
      <c r="CS307" s="4"/>
      <c r="CT307" s="4"/>
      <c r="CU307" s="4"/>
      <c r="CV307" s="4"/>
      <c r="CW307" s="4"/>
      <c r="CX307" s="4"/>
      <c r="CY307" s="4"/>
      <c r="CZ307" s="4"/>
      <c r="DA307" s="4"/>
      <c r="DB307" s="4"/>
      <c r="DC307" s="4"/>
      <c r="DD307" s="4"/>
      <c r="DE307" s="4"/>
      <c r="DF307" s="4"/>
      <c r="DG307" s="4"/>
      <c r="DH307" s="4"/>
      <c r="DI307" s="4"/>
      <c r="DJ307" s="4"/>
      <c r="DK307" s="4"/>
      <c r="DL307" s="4"/>
      <c r="DM307" s="4"/>
      <c r="DN307" s="4"/>
      <c r="DO307" s="4"/>
      <c r="DP307" s="4"/>
      <c r="DQ307" s="4"/>
      <c r="DR307" s="4"/>
      <c r="DS307" s="4"/>
      <c r="DT307" s="4"/>
      <c r="DU307" s="4"/>
      <c r="DV307" s="4"/>
      <c r="DW307" s="4"/>
      <c r="DX307" s="4"/>
      <c r="DY307" s="4"/>
      <c r="DZ307" s="4"/>
      <c r="EA307" s="4"/>
      <c r="EB307" s="4"/>
      <c r="EC307" s="4"/>
      <c r="ED307" s="4"/>
      <c r="EE307" s="4"/>
      <c r="EF307" s="4"/>
      <c r="EG307" s="4"/>
      <c r="EH307" s="4"/>
      <c r="EI307" s="4"/>
      <c r="EJ307" s="4"/>
      <c r="EK307" s="4"/>
      <c r="EL307" s="4"/>
      <c r="EM307" s="4"/>
      <c r="EN307" s="4"/>
      <c r="EO307" s="4"/>
      <c r="EP307" s="4"/>
      <c r="EQ307" s="4"/>
      <c r="ER307" s="4"/>
      <c r="ES307" s="4"/>
      <c r="ET307" s="4"/>
      <c r="EU307" s="4"/>
      <c r="EV307" s="4"/>
      <c r="EW307" s="4"/>
      <c r="EX307" s="4"/>
      <c r="EY307" s="4"/>
      <c r="EZ307" s="4"/>
      <c r="FA307" s="4"/>
      <c r="FB307" s="4"/>
      <c r="FC307" s="4"/>
      <c r="FD307" s="4"/>
      <c r="FE307" s="4"/>
      <c r="FF307" s="4"/>
      <c r="FG307" s="4"/>
      <c r="FH307" s="4"/>
      <c r="FI307" s="4"/>
      <c r="FJ307" s="4"/>
      <c r="FK307" s="4"/>
      <c r="FL307" s="4"/>
      <c r="FM307" s="4"/>
      <c r="FN307" s="4"/>
      <c r="FO307" s="4"/>
      <c r="FP307" s="4"/>
      <c r="FQ307" s="4"/>
      <c r="FR307" s="4"/>
      <c r="FS307" s="4"/>
      <c r="FT307" s="4"/>
      <c r="FU307" s="4"/>
      <c r="FV307" s="4"/>
      <c r="FW307" s="4"/>
      <c r="FX307" s="4"/>
      <c r="FY307" s="4"/>
      <c r="FZ307" s="4"/>
      <c r="GA307" s="4"/>
      <c r="GB307" s="4"/>
      <c r="GC307" s="4"/>
      <c r="GD307" s="4"/>
      <c r="GE307" s="4"/>
      <c r="GF307" s="4"/>
      <c r="GG307" s="4"/>
      <c r="GH307" s="4"/>
      <c r="GI307" s="4"/>
      <c r="GJ307" s="4"/>
      <c r="GK307" s="4"/>
      <c r="GL307" s="4"/>
      <c r="GM307" s="4"/>
      <c r="GN307" s="4"/>
      <c r="GO307" s="4"/>
      <c r="GP307" s="4"/>
      <c r="GQ307" s="4"/>
      <c r="GR307" s="4"/>
      <c r="GS307" s="4"/>
      <c r="GT307" s="4"/>
      <c r="GU307" s="4"/>
      <c r="GV307" s="4"/>
      <c r="GW307" s="4"/>
      <c r="GX307" s="4"/>
      <c r="GY307" s="4"/>
      <c r="GZ307" s="4"/>
      <c r="HA307" s="4"/>
      <c r="HB307" s="4"/>
      <c r="HC307" s="4"/>
      <c r="HD307" s="4"/>
      <c r="HE307" s="4"/>
      <c r="HF307" s="4"/>
      <c r="HG307" s="4"/>
      <c r="HH307" s="4"/>
      <c r="HI307" s="4"/>
      <c r="HJ307" s="4"/>
      <c r="HK307" s="4"/>
      <c r="HL307" s="4"/>
      <c r="HM307" s="4"/>
      <c r="HN307" s="4"/>
      <c r="HO307" s="4"/>
      <c r="HP307" s="4"/>
      <c r="HQ307" s="4"/>
      <c r="HR307" s="4"/>
      <c r="HS307" s="4"/>
      <c r="HT307" s="4"/>
      <c r="HU307" s="4"/>
      <c r="HV307" s="4"/>
      <c r="HW307" s="4"/>
      <c r="HX307" s="4"/>
      <c r="HY307" s="4"/>
      <c r="HZ307" s="4"/>
      <c r="IA307" s="4"/>
      <c r="IB307" s="4"/>
      <c r="IC307" s="4"/>
      <c r="ID307" s="4"/>
      <c r="IE307" s="4"/>
      <c r="IF307" s="4"/>
      <c r="IG307" s="4"/>
      <c r="IH307" s="4"/>
      <c r="II307" s="4"/>
      <c r="IJ307" s="4"/>
      <c r="IK307" s="4"/>
      <c r="IL307" s="4"/>
    </row>
    <row r="308" spans="1:246">
      <c r="A308" s="1">
        <v>307</v>
      </c>
      <c r="B308" s="5" t="s">
        <v>1802</v>
      </c>
      <c r="C308" s="4" t="s">
        <v>1802</v>
      </c>
      <c r="D308" s="21" t="s">
        <v>282</v>
      </c>
      <c r="E308" s="4"/>
      <c r="F308" s="4" t="s">
        <v>307</v>
      </c>
      <c r="G308" s="4" t="s">
        <v>308</v>
      </c>
      <c r="H308" s="19" t="s">
        <v>1803</v>
      </c>
      <c r="I308" s="19" t="str">
        <f t="shared" si="14"/>
        <v>21 2222-5500</v>
      </c>
      <c r="J308" s="19"/>
      <c r="K308" s="25" t="s">
        <v>344</v>
      </c>
      <c r="L308" t="str">
        <f>TRIM(M308&amp;" "&amp;N308&amp;" "&amp;O308&amp;" "&amp;P308&amp;" "&amp;Q308&amp;" "&amp;R308&amp;" "&amp;S308&amp;" "&amp;T308&amp;" "&amp;U308&amp;" "&amp;V308)</f>
        <v>Praia Flamengo 154 10 Andar Flamengo 22210-030 Rio de Janeiro Rio de Janeiro RJ BRASIL</v>
      </c>
      <c r="M308" s="4" t="s">
        <v>1161</v>
      </c>
      <c r="N308" s="4" t="s">
        <v>269</v>
      </c>
      <c r="O308" s="4" t="s">
        <v>1259</v>
      </c>
      <c r="P308" s="4" t="s">
        <v>1804</v>
      </c>
      <c r="Q308" s="4" t="s">
        <v>269</v>
      </c>
      <c r="R308" s="4" t="s">
        <v>270</v>
      </c>
      <c r="S308" s="4" t="s">
        <v>242</v>
      </c>
      <c r="T308" s="4" t="s">
        <v>242</v>
      </c>
      <c r="U308" s="4" t="s">
        <v>243</v>
      </c>
      <c r="V308" s="4" t="s">
        <v>315</v>
      </c>
      <c r="W308" s="4"/>
      <c r="X308" s="4"/>
      <c r="Y308" s="4"/>
      <c r="Z308" s="13">
        <v>0</v>
      </c>
      <c r="AA308" s="13"/>
      <c r="AB308" s="4"/>
      <c r="AC308" s="22"/>
      <c r="AD308" s="4"/>
      <c r="AE308" s="8"/>
      <c r="AF308" s="4"/>
      <c r="AG308" s="4"/>
      <c r="AH308" s="4"/>
      <c r="AI308" s="4"/>
      <c r="AK308" s="4"/>
      <c r="AL308" s="4"/>
      <c r="AM308" s="4"/>
      <c r="AN308" s="4"/>
      <c r="AO308" s="4"/>
      <c r="AP308" s="4"/>
      <c r="AQ308" s="4"/>
      <c r="AR308" s="4"/>
      <c r="AS308" s="4"/>
      <c r="AT308" s="4"/>
      <c r="AU308" s="4"/>
      <c r="AV308" s="4"/>
      <c r="AW308" s="4"/>
      <c r="AX308" s="4"/>
      <c r="AY308" s="4"/>
      <c r="AZ308" s="4"/>
      <c r="BA308" s="4"/>
      <c r="BB308" s="4"/>
      <c r="BC308" s="4"/>
      <c r="BD308" s="4"/>
      <c r="BE308" s="4"/>
      <c r="BF308" s="4"/>
      <c r="BG308" s="4"/>
      <c r="BH308" s="4"/>
      <c r="BI308" s="4"/>
      <c r="BJ308" s="4"/>
      <c r="BK308" s="4"/>
      <c r="BL308" s="4"/>
      <c r="BM308" s="4"/>
      <c r="BN308" s="4"/>
      <c r="BO308" s="4"/>
      <c r="BP308" s="4"/>
      <c r="BQ308" s="4"/>
      <c r="BR308" s="4"/>
      <c r="BS308" s="4"/>
      <c r="BT308" s="4"/>
      <c r="BU308" s="4"/>
      <c r="BV308" s="4"/>
      <c r="BW308" s="4"/>
      <c r="BX308" s="4"/>
      <c r="BY308" s="4"/>
      <c r="BZ308" s="4"/>
      <c r="CA308" s="4"/>
      <c r="CB308" s="4"/>
      <c r="CC308" s="4"/>
      <c r="CD308" s="4"/>
      <c r="CE308" s="4"/>
      <c r="CF308" s="4"/>
      <c r="CG308" s="4"/>
      <c r="CH308" s="4"/>
      <c r="CI308" s="4"/>
      <c r="CJ308" s="4"/>
      <c r="CK308" s="4"/>
      <c r="CL308" s="4"/>
      <c r="CM308" s="4"/>
      <c r="CN308" s="4"/>
      <c r="CO308" s="4"/>
      <c r="CP308" s="4"/>
      <c r="CQ308" s="4"/>
      <c r="CR308" s="4"/>
      <c r="CS308" s="4"/>
      <c r="CT308" s="4"/>
      <c r="CU308" s="4"/>
      <c r="CV308" s="4"/>
      <c r="CW308" s="4"/>
      <c r="CX308" s="4"/>
      <c r="CY308" s="4"/>
      <c r="CZ308" s="4"/>
      <c r="DA308" s="4"/>
      <c r="DB308" s="4"/>
      <c r="DC308" s="4"/>
      <c r="DD308" s="4"/>
      <c r="DE308" s="4"/>
      <c r="DF308" s="4"/>
      <c r="DG308" s="4"/>
      <c r="DH308" s="4"/>
      <c r="DI308" s="4"/>
      <c r="DJ308" s="4"/>
      <c r="DK308" s="4"/>
      <c r="DL308" s="4"/>
      <c r="DM308" s="4"/>
      <c r="DN308" s="4"/>
      <c r="DO308" s="4"/>
      <c r="DP308" s="4"/>
      <c r="DQ308" s="4"/>
      <c r="DR308" s="4"/>
      <c r="DS308" s="4"/>
      <c r="DT308" s="4"/>
      <c r="DU308" s="4"/>
      <c r="DV308" s="4"/>
      <c r="DW308" s="4"/>
      <c r="DX308" s="4"/>
      <c r="DY308" s="4"/>
      <c r="DZ308" s="4"/>
      <c r="EA308" s="4"/>
      <c r="EB308" s="4"/>
      <c r="EC308" s="4"/>
      <c r="ED308" s="4"/>
      <c r="EE308" s="4"/>
      <c r="EF308" s="4"/>
      <c r="EG308" s="4"/>
      <c r="EH308" s="4"/>
      <c r="EI308" s="4"/>
      <c r="EJ308" s="4"/>
      <c r="EK308" s="4"/>
      <c r="EL308" s="4"/>
      <c r="EM308" s="4"/>
      <c r="EN308" s="4"/>
      <c r="EO308" s="4"/>
      <c r="EP308" s="4"/>
      <c r="EQ308" s="4"/>
      <c r="ER308" s="4"/>
      <c r="ES308" s="4"/>
      <c r="ET308" s="4"/>
      <c r="EU308" s="4"/>
      <c r="EV308" s="4"/>
      <c r="EW308" s="4"/>
      <c r="EX308" s="4"/>
      <c r="EY308" s="4"/>
      <c r="EZ308" s="4"/>
      <c r="FA308" s="4"/>
      <c r="FB308" s="4"/>
      <c r="FC308" s="4"/>
      <c r="FD308" s="4"/>
      <c r="FE308" s="4"/>
      <c r="FF308" s="4"/>
      <c r="FG308" s="4"/>
      <c r="FH308" s="4"/>
      <c r="FI308" s="4"/>
      <c r="FJ308" s="4"/>
      <c r="FK308" s="4"/>
      <c r="FL308" s="4"/>
      <c r="FM308" s="4"/>
      <c r="FN308" s="4"/>
      <c r="FO308" s="4"/>
      <c r="FP308" s="4"/>
      <c r="FQ308" s="4"/>
      <c r="FR308" s="4"/>
      <c r="FS308" s="4"/>
      <c r="FT308" s="4"/>
      <c r="FU308" s="4"/>
      <c r="FV308" s="4"/>
      <c r="FW308" s="4"/>
      <c r="FX308" s="4"/>
      <c r="FY308" s="4"/>
      <c r="FZ308" s="4"/>
      <c r="GA308" s="4"/>
      <c r="GB308" s="4"/>
      <c r="GC308" s="4"/>
      <c r="GD308" s="4"/>
      <c r="GE308" s="4"/>
      <c r="GF308" s="4"/>
      <c r="GG308" s="4"/>
      <c r="GH308" s="4"/>
      <c r="GI308" s="4"/>
      <c r="GJ308" s="4"/>
      <c r="GK308" s="4"/>
      <c r="GL308" s="4"/>
      <c r="GM308" s="4"/>
      <c r="GN308" s="4"/>
      <c r="GO308" s="4"/>
      <c r="GP308" s="4"/>
      <c r="GQ308" s="4"/>
      <c r="GR308" s="4"/>
      <c r="GS308" s="4"/>
      <c r="GT308" s="4"/>
      <c r="GU308" s="4"/>
      <c r="GV308" s="4"/>
      <c r="GW308" s="4"/>
      <c r="GX308" s="4"/>
      <c r="GY308" s="4"/>
      <c r="GZ308" s="4"/>
      <c r="HA308" s="4"/>
      <c r="HB308" s="4"/>
      <c r="HC308" s="4"/>
      <c r="HD308" s="4"/>
      <c r="HE308" s="4"/>
      <c r="HF308" s="4"/>
      <c r="HG308" s="4"/>
      <c r="HH308" s="4"/>
      <c r="HI308" s="4"/>
      <c r="HJ308" s="4"/>
      <c r="HK308" s="4"/>
      <c r="HL308" s="4"/>
      <c r="HM308" s="4"/>
      <c r="HN308" s="4"/>
      <c r="HO308" s="4"/>
      <c r="HP308" s="4"/>
      <c r="HQ308" s="4"/>
      <c r="HR308" s="4"/>
      <c r="HS308" s="4"/>
      <c r="HT308" s="4"/>
      <c r="HU308" s="4"/>
      <c r="HV308" s="4"/>
      <c r="HW308" s="4"/>
      <c r="HX308" s="4"/>
      <c r="HY308" s="4"/>
      <c r="HZ308" s="4"/>
      <c r="IA308" s="4"/>
      <c r="IB308" s="4"/>
      <c r="IC308" s="4"/>
      <c r="ID308" s="4"/>
      <c r="IE308" s="4"/>
      <c r="IF308" s="4"/>
      <c r="IG308" s="4"/>
      <c r="IH308" s="4"/>
      <c r="II308" s="4"/>
      <c r="IJ308" s="4"/>
      <c r="IK308" s="4"/>
      <c r="IL308" s="4"/>
    </row>
    <row r="309" spans="1:246">
      <c r="A309" s="1">
        <v>308</v>
      </c>
      <c r="B309" s="5" t="s">
        <v>1805</v>
      </c>
      <c r="C309" s="4" t="s">
        <v>1805</v>
      </c>
      <c r="D309" s="3">
        <v>10598957000135</v>
      </c>
      <c r="F309" t="s">
        <v>307</v>
      </c>
      <c r="G309" s="4" t="s">
        <v>308</v>
      </c>
      <c r="H309" s="19">
        <v>38913369</v>
      </c>
      <c r="I309" s="19" t="str">
        <f t="shared" si="14"/>
        <v>21 38913369</v>
      </c>
      <c r="J309" s="19"/>
      <c r="K309" s="25" t="s">
        <v>1806</v>
      </c>
      <c r="L309" t="str">
        <f>TRIM(M309&amp;" "&amp;N309&amp;" "&amp;O309&amp;" "&amp;P309&amp;" "&amp;Q309&amp;" "&amp;R309&amp;" "&amp;S309&amp;" "&amp;T309&amp;" "&amp;U309&amp;" "&amp;V309)</f>
        <v>Av Venezuela 110 Centro 20081312 Rio de Janeiro Rio de Janeiro BRASIL</v>
      </c>
      <c r="M309" s="4" t="s">
        <v>336</v>
      </c>
      <c r="N309" s="4" t="s">
        <v>1559</v>
      </c>
      <c r="O309" s="4" t="s">
        <v>1560</v>
      </c>
      <c r="P309" s="4"/>
      <c r="Q309" s="4" t="s">
        <v>381</v>
      </c>
      <c r="R309" s="20">
        <v>20081312</v>
      </c>
      <c r="S309" s="4" t="s">
        <v>242</v>
      </c>
      <c r="T309" s="4" t="s">
        <v>242</v>
      </c>
      <c r="V309" t="s">
        <v>315</v>
      </c>
      <c r="X309" t="s">
        <v>131</v>
      </c>
      <c r="Z309" s="13">
        <v>0</v>
      </c>
      <c r="AA309" s="13"/>
      <c r="AB309" t="s">
        <v>316</v>
      </c>
      <c r="AC309" s="1">
        <v>3</v>
      </c>
      <c r="AD309" t="s">
        <v>131</v>
      </c>
      <c r="AE309" s="17">
        <v>19259927.809999999</v>
      </c>
      <c r="AH309" t="s">
        <v>4</v>
      </c>
      <c r="AI309" s="4" t="s">
        <v>4</v>
      </c>
      <c r="AK309" s="4"/>
      <c r="AL309" s="4"/>
      <c r="AM309" s="4"/>
      <c r="AN309" s="4"/>
      <c r="AO309" s="4"/>
      <c r="AP309" s="4"/>
      <c r="AQ309" s="4"/>
      <c r="AR309" s="4"/>
      <c r="AS309" s="4"/>
      <c r="AT309" s="4"/>
      <c r="AU309" s="4"/>
      <c r="AV309" s="4"/>
      <c r="AW309" s="4"/>
      <c r="AX309" s="4"/>
      <c r="AY309" s="4"/>
      <c r="AZ309" s="4"/>
      <c r="BA309" s="4"/>
      <c r="BB309" s="4"/>
      <c r="BC309" s="4"/>
      <c r="BD309" s="4"/>
      <c r="BE309" s="4"/>
      <c r="BF309" s="4"/>
      <c r="BG309" s="4"/>
      <c r="BH309" s="4"/>
      <c r="BI309" s="4"/>
      <c r="BJ309" s="4"/>
      <c r="BK309" s="4"/>
      <c r="BL309" s="4"/>
      <c r="BM309" s="4"/>
      <c r="BN309" s="4"/>
      <c r="BO309" s="4"/>
      <c r="BP309" s="4"/>
      <c r="BQ309" s="4"/>
      <c r="BR309" s="4"/>
      <c r="BS309" s="4"/>
      <c r="BT309" s="4"/>
      <c r="BU309" s="4"/>
      <c r="BV309" s="4"/>
      <c r="BW309" s="4"/>
      <c r="BX309" s="4"/>
      <c r="BY309" s="4"/>
      <c r="BZ309" s="4"/>
      <c r="CA309" s="4"/>
      <c r="CB309" s="4"/>
      <c r="CC309" s="4"/>
      <c r="CD309" s="4"/>
      <c r="CE309" s="4"/>
      <c r="CF309" s="4"/>
      <c r="CG309" s="4"/>
      <c r="CH309" s="4"/>
      <c r="CI309" s="4"/>
      <c r="CJ309" s="4"/>
      <c r="CK309" s="4"/>
      <c r="CL309" s="4"/>
      <c r="CM309" s="4"/>
      <c r="CN309" s="4"/>
      <c r="CO309" s="4"/>
      <c r="CP309" s="4"/>
      <c r="CQ309" s="4"/>
      <c r="CR309" s="4"/>
      <c r="CS309" s="4"/>
      <c r="CT309" s="4"/>
      <c r="CU309" s="4"/>
      <c r="CV309" s="4"/>
      <c r="CW309" s="4"/>
      <c r="CX309" s="4"/>
      <c r="CY309" s="4"/>
      <c r="CZ309" s="4"/>
      <c r="DA309" s="4"/>
      <c r="DB309" s="4"/>
      <c r="DC309" s="4"/>
      <c r="DD309" s="4"/>
      <c r="DE309" s="4"/>
      <c r="DF309" s="4"/>
      <c r="DG309" s="4"/>
      <c r="DH309" s="4"/>
      <c r="DI309" s="4"/>
      <c r="DJ309" s="4"/>
      <c r="DK309" s="4"/>
      <c r="DL309" s="4"/>
      <c r="DM309" s="4"/>
      <c r="DN309" s="4"/>
      <c r="DO309" s="4"/>
      <c r="DP309" s="4"/>
      <c r="DQ309" s="4"/>
      <c r="DR309" s="4"/>
      <c r="DS309" s="4"/>
      <c r="DT309" s="4"/>
      <c r="DU309" s="4"/>
      <c r="DV309" s="4"/>
      <c r="DW309" s="4"/>
      <c r="DX309" s="4"/>
      <c r="DY309" s="4"/>
      <c r="DZ309" s="4"/>
      <c r="EA309" s="4"/>
      <c r="EB309" s="4"/>
      <c r="EC309" s="4"/>
      <c r="ED309" s="4"/>
      <c r="EE309" s="4"/>
      <c r="EF309" s="4"/>
      <c r="EG309" s="4"/>
      <c r="EH309" s="4"/>
      <c r="EI309" s="4"/>
      <c r="EJ309" s="4"/>
      <c r="EK309" s="4"/>
      <c r="EL309" s="4"/>
      <c r="EM309" s="4"/>
      <c r="EN309" s="4"/>
      <c r="EO309" s="4"/>
      <c r="EP309" s="4"/>
      <c r="EQ309" s="4"/>
      <c r="ER309" s="4"/>
      <c r="ES309" s="4"/>
      <c r="ET309" s="4"/>
      <c r="EU309" s="4"/>
      <c r="EV309" s="4"/>
      <c r="EW309" s="4"/>
      <c r="EX309" s="4"/>
      <c r="EY309" s="4"/>
      <c r="EZ309" s="4"/>
      <c r="FA309" s="4"/>
      <c r="FB309" s="4"/>
      <c r="FC309" s="4"/>
      <c r="FD309" s="4"/>
      <c r="FE309" s="4"/>
      <c r="FF309" s="4"/>
      <c r="FG309" s="4"/>
      <c r="FH309" s="4"/>
      <c r="FI309" s="4"/>
      <c r="FJ309" s="4"/>
      <c r="FK309" s="4"/>
      <c r="FL309" s="4"/>
      <c r="FM309" s="4"/>
      <c r="FN309" s="4"/>
      <c r="FO309" s="4"/>
      <c r="FP309" s="4"/>
      <c r="FQ309" s="4"/>
      <c r="FR309" s="4"/>
      <c r="FS309" s="4"/>
      <c r="FT309" s="4"/>
      <c r="FU309" s="4"/>
      <c r="FV309" s="4"/>
      <c r="FW309" s="4"/>
      <c r="FX309" s="4"/>
      <c r="FY309" s="4"/>
      <c r="FZ309" s="4"/>
      <c r="GA309" s="4"/>
      <c r="GB309" s="4"/>
      <c r="GC309" s="4"/>
      <c r="GD309" s="4"/>
      <c r="GE309" s="4"/>
      <c r="GF309" s="4"/>
      <c r="GG309" s="4"/>
      <c r="GH309" s="4"/>
      <c r="GI309" s="4"/>
      <c r="GJ309" s="4"/>
      <c r="GK309" s="4"/>
      <c r="GL309" s="4"/>
      <c r="GM309" s="4"/>
      <c r="GN309" s="4"/>
      <c r="GO309" s="4"/>
      <c r="GP309" s="4"/>
      <c r="GQ309" s="4"/>
      <c r="GR309" s="4"/>
      <c r="GS309" s="4"/>
      <c r="GT309" s="4"/>
      <c r="GU309" s="4"/>
      <c r="GV309" s="4"/>
      <c r="GW309" s="4"/>
      <c r="GX309" s="4"/>
      <c r="GY309" s="4"/>
      <c r="GZ309" s="4"/>
      <c r="HA309" s="4"/>
      <c r="HB309" s="4"/>
      <c r="HC309" s="4"/>
      <c r="HD309" s="4"/>
      <c r="HE309" s="4"/>
      <c r="HF309" s="4"/>
      <c r="HG309" s="4"/>
      <c r="HH309" s="4"/>
      <c r="HI309" s="4"/>
      <c r="HJ309" s="4"/>
      <c r="HK309" s="4"/>
      <c r="HL309" s="4"/>
      <c r="HM309" s="4"/>
      <c r="HN309" s="4"/>
      <c r="HO309" s="4"/>
      <c r="HP309" s="4"/>
      <c r="HQ309" s="4"/>
      <c r="HR309" s="4"/>
      <c r="HS309" s="4"/>
      <c r="HT309" s="4"/>
      <c r="HU309" s="4"/>
      <c r="HV309" s="4"/>
      <c r="HW309" s="4"/>
      <c r="HX309" s="4"/>
      <c r="HY309" s="4"/>
      <c r="HZ309" s="4"/>
      <c r="IA309" s="4"/>
      <c r="IB309" s="4"/>
      <c r="IC309" s="4"/>
      <c r="ID309" s="4"/>
      <c r="IE309" s="4"/>
      <c r="IF309" s="4"/>
      <c r="IG309" s="4"/>
      <c r="IH309" s="4"/>
      <c r="II309" s="4"/>
      <c r="IJ309" s="4"/>
      <c r="IK309" s="4"/>
      <c r="IL309" s="4"/>
    </row>
    <row r="310" spans="1:246">
      <c r="A310" s="1">
        <v>309</v>
      </c>
      <c r="B310" s="5" t="s">
        <v>1807</v>
      </c>
      <c r="C310" s="4" t="s">
        <v>1807</v>
      </c>
      <c r="D310" s="3"/>
      <c r="F310" s="4" t="s">
        <v>307</v>
      </c>
      <c r="G310" s="4"/>
      <c r="H310" s="19" t="s">
        <v>344</v>
      </c>
      <c r="I310" s="19" t="str">
        <f t="shared" si="14"/>
        <v/>
      </c>
      <c r="J310" s="19"/>
      <c r="K310" s="25" t="s">
        <v>344</v>
      </c>
      <c r="L310" t="s">
        <v>344</v>
      </c>
      <c r="M310" s="4"/>
      <c r="N310" s="4"/>
      <c r="O310" s="4"/>
      <c r="P310" s="4"/>
      <c r="Q310" s="4"/>
      <c r="R310" s="20"/>
      <c r="S310" s="4"/>
      <c r="T310" s="4"/>
      <c r="U310" s="4"/>
      <c r="Z310" s="13">
        <v>0</v>
      </c>
      <c r="AA310" s="13"/>
      <c r="AI310" s="4"/>
      <c r="AK310" s="4"/>
      <c r="AL310" s="4"/>
      <c r="AM310" s="4"/>
      <c r="AN310" s="4"/>
      <c r="AO310" s="4"/>
      <c r="AP310" s="4"/>
      <c r="AQ310" s="4"/>
      <c r="AR310" s="4"/>
      <c r="AS310" s="4"/>
      <c r="AT310" s="4"/>
      <c r="AU310" s="4"/>
      <c r="AV310" s="4"/>
      <c r="AW310" s="4"/>
      <c r="AX310" s="4"/>
      <c r="AY310" s="4"/>
      <c r="AZ310" s="4"/>
      <c r="BA310" s="4"/>
      <c r="BB310" s="4"/>
      <c r="BC310" s="4"/>
      <c r="BD310" s="4"/>
      <c r="BE310" s="4"/>
      <c r="BF310" s="4"/>
      <c r="BG310" s="4"/>
      <c r="BH310" s="4"/>
      <c r="BI310" s="4"/>
      <c r="BJ310" s="4"/>
      <c r="BK310" s="4"/>
      <c r="BL310" s="4"/>
      <c r="BM310" s="4"/>
      <c r="BN310" s="4"/>
      <c r="BO310" s="4"/>
      <c r="BP310" s="4"/>
      <c r="BQ310" s="4"/>
      <c r="BR310" s="4"/>
      <c r="BS310" s="4"/>
      <c r="BT310" s="4"/>
      <c r="BU310" s="4"/>
      <c r="BV310" s="4"/>
      <c r="BW310" s="4"/>
      <c r="BX310" s="4"/>
      <c r="BY310" s="4"/>
      <c r="BZ310" s="4"/>
      <c r="CA310" s="4"/>
      <c r="CB310" s="4"/>
      <c r="CC310" s="4"/>
      <c r="CD310" s="4"/>
      <c r="CE310" s="4"/>
      <c r="CF310" s="4"/>
      <c r="CG310" s="4"/>
      <c r="CH310" s="4"/>
      <c r="CI310" s="4"/>
      <c r="CJ310" s="4"/>
      <c r="CK310" s="4"/>
      <c r="CL310" s="4"/>
      <c r="CM310" s="4"/>
      <c r="CN310" s="4"/>
      <c r="CO310" s="4"/>
      <c r="CP310" s="4"/>
      <c r="CQ310" s="4"/>
      <c r="CR310" s="4"/>
      <c r="CS310" s="4"/>
      <c r="CT310" s="4"/>
      <c r="CU310" s="4"/>
      <c r="CV310" s="4"/>
      <c r="CW310" s="4"/>
      <c r="CX310" s="4"/>
      <c r="CY310" s="4"/>
      <c r="CZ310" s="4"/>
      <c r="DA310" s="4"/>
      <c r="DB310" s="4"/>
      <c r="DC310" s="4"/>
      <c r="DD310" s="4"/>
      <c r="DE310" s="4"/>
      <c r="DF310" s="4"/>
      <c r="DG310" s="4"/>
      <c r="DH310" s="4"/>
      <c r="DI310" s="4"/>
      <c r="DJ310" s="4"/>
      <c r="DK310" s="4"/>
      <c r="DL310" s="4"/>
      <c r="DM310" s="4"/>
      <c r="DN310" s="4"/>
      <c r="DO310" s="4"/>
      <c r="DP310" s="4"/>
      <c r="DQ310" s="4"/>
      <c r="DR310" s="4"/>
      <c r="DS310" s="4"/>
      <c r="DT310" s="4"/>
      <c r="DU310" s="4"/>
      <c r="DV310" s="4"/>
      <c r="DW310" s="4"/>
      <c r="DX310" s="4"/>
      <c r="DY310" s="4"/>
      <c r="DZ310" s="4"/>
      <c r="EA310" s="4"/>
      <c r="EB310" s="4"/>
      <c r="EC310" s="4"/>
      <c r="ED310" s="4"/>
      <c r="EE310" s="4"/>
      <c r="EF310" s="4"/>
      <c r="EG310" s="4"/>
      <c r="EH310" s="4"/>
      <c r="EI310" s="4"/>
      <c r="EJ310" s="4"/>
      <c r="EK310" s="4"/>
      <c r="EL310" s="4"/>
      <c r="EM310" s="4"/>
      <c r="EN310" s="4"/>
      <c r="EO310" s="4"/>
      <c r="EP310" s="4"/>
      <c r="EQ310" s="4"/>
      <c r="ER310" s="4"/>
      <c r="ES310" s="4"/>
      <c r="ET310" s="4"/>
      <c r="EU310" s="4"/>
      <c r="EV310" s="4"/>
      <c r="EW310" s="4"/>
      <c r="EX310" s="4"/>
      <c r="EY310" s="4"/>
      <c r="EZ310" s="4"/>
      <c r="FA310" s="4"/>
      <c r="FB310" s="4"/>
      <c r="FC310" s="4"/>
      <c r="FD310" s="4"/>
      <c r="FE310" s="4"/>
      <c r="FF310" s="4"/>
      <c r="FG310" s="4"/>
      <c r="FH310" s="4"/>
      <c r="FI310" s="4"/>
      <c r="FJ310" s="4"/>
      <c r="FK310" s="4"/>
      <c r="FL310" s="4"/>
      <c r="FM310" s="4"/>
      <c r="FN310" s="4"/>
      <c r="FO310" s="4"/>
      <c r="FP310" s="4"/>
      <c r="FQ310" s="4"/>
      <c r="FR310" s="4"/>
      <c r="FS310" s="4"/>
      <c r="FT310" s="4"/>
      <c r="FU310" s="4"/>
      <c r="FV310" s="4"/>
      <c r="FW310" s="4"/>
      <c r="FX310" s="4"/>
      <c r="FY310" s="4"/>
      <c r="FZ310" s="4"/>
      <c r="GA310" s="4"/>
      <c r="GB310" s="4"/>
      <c r="GC310" s="4"/>
      <c r="GD310" s="4"/>
      <c r="GE310" s="4"/>
      <c r="GF310" s="4"/>
      <c r="GG310" s="4"/>
      <c r="GH310" s="4"/>
      <c r="GI310" s="4"/>
      <c r="GJ310" s="4"/>
      <c r="GK310" s="4"/>
      <c r="GL310" s="4"/>
      <c r="GM310" s="4"/>
      <c r="GN310" s="4"/>
      <c r="GO310" s="4"/>
      <c r="GP310" s="4"/>
      <c r="GQ310" s="4"/>
      <c r="GR310" s="4"/>
      <c r="GS310" s="4"/>
      <c r="GT310" s="4"/>
      <c r="GU310" s="4"/>
      <c r="GV310" s="4"/>
      <c r="GW310" s="4"/>
      <c r="GX310" s="4"/>
      <c r="GY310" s="4"/>
      <c r="GZ310" s="4"/>
      <c r="HA310" s="4"/>
      <c r="HB310" s="4"/>
      <c r="HC310" s="4"/>
      <c r="HD310" s="4"/>
      <c r="HE310" s="4"/>
      <c r="HF310" s="4"/>
      <c r="HG310" s="4"/>
      <c r="HH310" s="4"/>
      <c r="HI310" s="4"/>
      <c r="HJ310" s="4"/>
      <c r="HK310" s="4"/>
      <c r="HL310" s="4"/>
      <c r="HM310" s="4"/>
      <c r="HN310" s="4"/>
      <c r="HO310" s="4"/>
      <c r="HP310" s="4"/>
      <c r="HQ310" s="4"/>
      <c r="HR310" s="4"/>
      <c r="HS310" s="4"/>
      <c r="HT310" s="4"/>
      <c r="HU310" s="4"/>
      <c r="HV310" s="4"/>
      <c r="HW310" s="4"/>
      <c r="HX310" s="4"/>
      <c r="HY310" s="4"/>
      <c r="HZ310" s="4"/>
      <c r="IA310" s="4"/>
      <c r="IB310" s="4"/>
      <c r="IC310" s="4"/>
      <c r="ID310" s="4"/>
      <c r="IE310" s="4"/>
      <c r="IF310" s="4"/>
      <c r="IG310" s="4"/>
      <c r="IH310" s="4"/>
      <c r="II310" s="4"/>
      <c r="IJ310" s="4"/>
      <c r="IK310" s="4"/>
      <c r="IL310" s="4"/>
    </row>
    <row r="311" spans="1:246">
      <c r="A311" s="1">
        <v>310</v>
      </c>
      <c r="B311" s="5" t="s">
        <v>1807</v>
      </c>
      <c r="C311" s="4" t="s">
        <v>1807</v>
      </c>
      <c r="D311" s="21"/>
      <c r="E311" s="4"/>
      <c r="F311" s="4" t="s">
        <v>307</v>
      </c>
      <c r="G311" s="4"/>
      <c r="H311" s="19" t="s">
        <v>344</v>
      </c>
      <c r="I311" s="19" t="str">
        <f t="shared" si="14"/>
        <v/>
      </c>
      <c r="J311" s="19"/>
      <c r="K311" s="25" t="s">
        <v>344</v>
      </c>
      <c r="L311" t="s">
        <v>344</v>
      </c>
      <c r="M311" s="4"/>
      <c r="N311" s="4"/>
      <c r="O311" s="4"/>
      <c r="P311" s="4"/>
      <c r="Q311" s="4"/>
      <c r="R311" s="4"/>
      <c r="S311" s="4"/>
      <c r="T311" s="4"/>
      <c r="U311" s="4"/>
      <c r="V311" s="4"/>
      <c r="W311" s="4"/>
      <c r="X311" s="4"/>
      <c r="Y311" s="4"/>
      <c r="Z311" s="13">
        <v>0</v>
      </c>
      <c r="AA311" s="13"/>
      <c r="AB311" s="4"/>
      <c r="AC311" s="22"/>
      <c r="AD311" s="4"/>
      <c r="AE311" s="8"/>
      <c r="AF311" s="4"/>
      <c r="AG311" s="4"/>
      <c r="AH311" s="4"/>
      <c r="AI311" s="4"/>
      <c r="AK311" s="4"/>
      <c r="AL311" s="4"/>
      <c r="AM311" s="4"/>
      <c r="AN311" s="4"/>
      <c r="AO311" s="4"/>
      <c r="AP311" s="4"/>
      <c r="AQ311" s="4"/>
      <c r="AR311" s="4"/>
      <c r="AS311" s="4"/>
      <c r="AT311" s="4"/>
      <c r="AU311" s="4"/>
      <c r="AV311" s="4"/>
      <c r="AW311" s="4"/>
      <c r="AX311" s="4"/>
      <c r="AY311" s="4"/>
      <c r="AZ311" s="4"/>
      <c r="BA311" s="4"/>
      <c r="BB311" s="4"/>
      <c r="BC311" s="4"/>
      <c r="BD311" s="4"/>
      <c r="BE311" s="4"/>
      <c r="BF311" s="4"/>
      <c r="BG311" s="4"/>
      <c r="BH311" s="4"/>
      <c r="BI311" s="4"/>
      <c r="BJ311" s="4"/>
      <c r="BK311" s="4"/>
      <c r="BL311" s="4"/>
      <c r="BM311" s="4"/>
      <c r="BN311" s="4"/>
      <c r="BO311" s="4"/>
      <c r="BP311" s="4"/>
      <c r="BQ311" s="4"/>
      <c r="BR311" s="4"/>
      <c r="BS311" s="4"/>
      <c r="BT311" s="4"/>
      <c r="BU311" s="4"/>
      <c r="BV311" s="4"/>
      <c r="BW311" s="4"/>
      <c r="BX311" s="4"/>
      <c r="BY311" s="4"/>
      <c r="BZ311" s="4"/>
      <c r="CA311" s="4"/>
      <c r="CB311" s="4"/>
      <c r="CC311" s="4"/>
      <c r="CD311" s="4"/>
      <c r="CE311" s="4"/>
      <c r="CF311" s="4"/>
      <c r="CG311" s="4"/>
      <c r="CH311" s="4"/>
      <c r="CI311" s="4"/>
      <c r="CJ311" s="4"/>
      <c r="CK311" s="4"/>
      <c r="CL311" s="4"/>
      <c r="CM311" s="4"/>
      <c r="CN311" s="4"/>
      <c r="CO311" s="4"/>
      <c r="CP311" s="4"/>
      <c r="CQ311" s="4"/>
      <c r="CR311" s="4"/>
      <c r="CS311" s="4"/>
      <c r="CT311" s="4"/>
      <c r="CU311" s="4"/>
      <c r="CV311" s="4"/>
      <c r="CW311" s="4"/>
      <c r="CX311" s="4"/>
      <c r="CY311" s="4"/>
      <c r="CZ311" s="4"/>
      <c r="DA311" s="4"/>
      <c r="DB311" s="4"/>
      <c r="DC311" s="4"/>
      <c r="DD311" s="4"/>
      <c r="DE311" s="4"/>
      <c r="DF311" s="4"/>
      <c r="DG311" s="4"/>
      <c r="DH311" s="4"/>
      <c r="DI311" s="4"/>
      <c r="DJ311" s="4"/>
      <c r="DK311" s="4"/>
      <c r="DL311" s="4"/>
      <c r="DM311" s="4"/>
      <c r="DN311" s="4"/>
      <c r="DO311" s="4"/>
      <c r="DP311" s="4"/>
      <c r="DQ311" s="4"/>
      <c r="DR311" s="4"/>
      <c r="DS311" s="4"/>
      <c r="DT311" s="4"/>
      <c r="DU311" s="4"/>
      <c r="DV311" s="4"/>
      <c r="DW311" s="4"/>
      <c r="DX311" s="4"/>
      <c r="DY311" s="4"/>
      <c r="DZ311" s="4"/>
      <c r="EA311" s="4"/>
      <c r="EB311" s="4"/>
      <c r="EC311" s="4"/>
      <c r="ED311" s="4"/>
      <c r="EE311" s="4"/>
      <c r="EF311" s="4"/>
      <c r="EG311" s="4"/>
      <c r="EH311" s="4"/>
      <c r="EI311" s="4"/>
      <c r="EJ311" s="4"/>
      <c r="EK311" s="4"/>
      <c r="EL311" s="4"/>
      <c r="EM311" s="4"/>
      <c r="EN311" s="4"/>
      <c r="EO311" s="4"/>
      <c r="EP311" s="4"/>
      <c r="EQ311" s="4"/>
      <c r="ER311" s="4"/>
      <c r="ES311" s="4"/>
      <c r="ET311" s="4"/>
      <c r="EU311" s="4"/>
      <c r="EV311" s="4"/>
      <c r="EW311" s="4"/>
      <c r="EX311" s="4"/>
      <c r="EY311" s="4"/>
      <c r="EZ311" s="4"/>
      <c r="FA311" s="4"/>
      <c r="FB311" s="4"/>
      <c r="FC311" s="4"/>
      <c r="FD311" s="4"/>
      <c r="FE311" s="4"/>
      <c r="FF311" s="4"/>
      <c r="FG311" s="4"/>
      <c r="FH311" s="4"/>
      <c r="FI311" s="4"/>
      <c r="FJ311" s="4"/>
      <c r="FK311" s="4"/>
      <c r="FL311" s="4"/>
      <c r="FM311" s="4"/>
      <c r="FN311" s="4"/>
      <c r="FO311" s="4"/>
      <c r="FP311" s="4"/>
      <c r="FQ311" s="4"/>
      <c r="FR311" s="4"/>
      <c r="FS311" s="4"/>
      <c r="FT311" s="4"/>
      <c r="FU311" s="4"/>
      <c r="FV311" s="4"/>
      <c r="FW311" s="4"/>
      <c r="FX311" s="4"/>
      <c r="FY311" s="4"/>
      <c r="FZ311" s="4"/>
      <c r="GA311" s="4"/>
      <c r="GB311" s="4"/>
      <c r="GC311" s="4"/>
      <c r="GD311" s="4"/>
      <c r="GE311" s="4"/>
      <c r="GF311" s="4"/>
      <c r="GG311" s="4"/>
      <c r="GH311" s="4"/>
      <c r="GI311" s="4"/>
      <c r="GJ311" s="4"/>
      <c r="GK311" s="4"/>
      <c r="GL311" s="4"/>
      <c r="GM311" s="4"/>
      <c r="GN311" s="4"/>
      <c r="GO311" s="4"/>
      <c r="GP311" s="4"/>
      <c r="GQ311" s="4"/>
      <c r="GR311" s="4"/>
      <c r="GS311" s="4"/>
      <c r="GT311" s="4"/>
      <c r="GU311" s="4"/>
      <c r="GV311" s="4"/>
      <c r="GW311" s="4"/>
      <c r="GX311" s="4"/>
      <c r="GY311" s="4"/>
      <c r="GZ311" s="4"/>
      <c r="HA311" s="4"/>
      <c r="HB311" s="4"/>
      <c r="HC311" s="4"/>
      <c r="HD311" s="4"/>
      <c r="HE311" s="4"/>
      <c r="HF311" s="4"/>
      <c r="HG311" s="4"/>
      <c r="HH311" s="4"/>
      <c r="HI311" s="4"/>
      <c r="HJ311" s="4"/>
      <c r="HK311" s="4"/>
      <c r="HL311" s="4"/>
      <c r="HM311" s="4"/>
      <c r="HN311" s="4"/>
      <c r="HO311" s="4"/>
      <c r="HP311" s="4"/>
      <c r="HQ311" s="4"/>
      <c r="HR311" s="4"/>
      <c r="HS311" s="4"/>
      <c r="HT311" s="4"/>
      <c r="HU311" s="4"/>
      <c r="HV311" s="4"/>
      <c r="HW311" s="4"/>
      <c r="HX311" s="4"/>
      <c r="HY311" s="4"/>
      <c r="HZ311" s="4"/>
      <c r="IA311" s="4"/>
      <c r="IB311" s="4"/>
      <c r="IC311" s="4"/>
      <c r="ID311" s="4"/>
      <c r="IE311" s="4"/>
      <c r="IF311" s="4"/>
      <c r="IG311" s="4"/>
      <c r="IH311" s="4"/>
      <c r="II311" s="4"/>
      <c r="IJ311" s="4"/>
      <c r="IK311" s="4"/>
      <c r="IL311" s="4"/>
    </row>
    <row r="312" spans="1:246">
      <c r="A312" s="1">
        <v>311</v>
      </c>
      <c r="B312" s="5" t="s">
        <v>1808</v>
      </c>
      <c r="C312" s="4" t="s">
        <v>1808</v>
      </c>
      <c r="D312" s="3">
        <v>42521088000137</v>
      </c>
      <c r="F312" t="s">
        <v>307</v>
      </c>
      <c r="G312" s="4" t="s">
        <v>308</v>
      </c>
      <c r="H312" s="19">
        <v>30374000</v>
      </c>
      <c r="I312" s="19" t="str">
        <f t="shared" si="14"/>
        <v>21 30374000</v>
      </c>
      <c r="J312" s="19"/>
      <c r="K312" s="25" t="s">
        <v>1809</v>
      </c>
      <c r="L312" t="str">
        <f t="shared" ref="L312:L329" si="17">TRIM(M312&amp;" "&amp;N312&amp;" "&amp;O312&amp;" "&amp;P312&amp;" "&amp;Q312&amp;" "&amp;R312&amp;" "&amp;S312&amp;" "&amp;T312&amp;" "&amp;U312&amp;" "&amp;V312)</f>
        <v>Rua Mayrink Veiga 9 Centro 20090910 Rio de Janeiro Rio de Janeiro BRASIL</v>
      </c>
      <c r="M312" s="4" t="s">
        <v>222</v>
      </c>
      <c r="N312" s="4" t="s">
        <v>1810</v>
      </c>
      <c r="O312" s="4" t="s">
        <v>1049</v>
      </c>
      <c r="P312" s="4"/>
      <c r="Q312" s="4" t="s">
        <v>381</v>
      </c>
      <c r="R312" s="20">
        <v>20090910</v>
      </c>
      <c r="S312" s="4" t="s">
        <v>242</v>
      </c>
      <c r="T312" s="4" t="s">
        <v>242</v>
      </c>
      <c r="V312" t="s">
        <v>315</v>
      </c>
      <c r="Z312" s="13">
        <v>0</v>
      </c>
      <c r="AA312" s="13"/>
      <c r="AI312" s="4"/>
      <c r="AK312" s="4"/>
      <c r="AL312" s="4"/>
      <c r="AM312" s="4"/>
      <c r="AN312" s="4"/>
      <c r="AO312" s="4"/>
      <c r="AP312" s="4"/>
      <c r="AQ312" s="4"/>
      <c r="AR312" s="4"/>
      <c r="AS312" s="4"/>
      <c r="AT312" s="4"/>
      <c r="AU312" s="4"/>
      <c r="AV312" s="4"/>
      <c r="AW312" s="4"/>
      <c r="AX312" s="4"/>
      <c r="AY312" s="4"/>
      <c r="AZ312" s="4"/>
      <c r="BA312" s="4"/>
      <c r="BB312" s="4"/>
      <c r="BC312" s="4"/>
      <c r="BD312" s="4"/>
      <c r="BE312" s="4"/>
      <c r="BF312" s="4"/>
      <c r="BG312" s="4"/>
      <c r="BH312" s="4"/>
      <c r="BI312" s="4"/>
      <c r="BJ312" s="4"/>
      <c r="BK312" s="4"/>
      <c r="BL312" s="4"/>
      <c r="BM312" s="4"/>
      <c r="BN312" s="4"/>
      <c r="BO312" s="4"/>
      <c r="BP312" s="4"/>
      <c r="BQ312" s="4"/>
      <c r="BR312" s="4"/>
      <c r="BS312" s="4"/>
      <c r="BT312" s="4"/>
      <c r="BU312" s="4"/>
      <c r="BV312" s="4"/>
      <c r="BW312" s="4"/>
      <c r="BX312" s="4"/>
      <c r="BY312" s="4"/>
      <c r="BZ312" s="4"/>
      <c r="CA312" s="4"/>
      <c r="CB312" s="4"/>
      <c r="CC312" s="4"/>
      <c r="CD312" s="4"/>
      <c r="CE312" s="4"/>
      <c r="CF312" s="4"/>
      <c r="CG312" s="4"/>
      <c r="CH312" s="4"/>
      <c r="CI312" s="4"/>
      <c r="CJ312" s="4"/>
      <c r="CK312" s="4"/>
      <c r="CL312" s="4"/>
      <c r="CM312" s="4"/>
      <c r="CN312" s="4"/>
      <c r="CO312" s="4"/>
      <c r="CP312" s="4"/>
      <c r="CQ312" s="4"/>
      <c r="CR312" s="4"/>
      <c r="CS312" s="4"/>
      <c r="CT312" s="4"/>
      <c r="CU312" s="4"/>
      <c r="CV312" s="4"/>
      <c r="CW312" s="4"/>
      <c r="CX312" s="4"/>
      <c r="CY312" s="4"/>
      <c r="CZ312" s="4"/>
      <c r="DA312" s="4"/>
      <c r="DB312" s="4"/>
      <c r="DC312" s="4"/>
      <c r="DD312" s="4"/>
      <c r="DE312" s="4"/>
      <c r="DF312" s="4"/>
      <c r="DG312" s="4"/>
      <c r="DH312" s="4"/>
      <c r="DI312" s="4"/>
      <c r="DJ312" s="4"/>
      <c r="DK312" s="4"/>
      <c r="DL312" s="4"/>
      <c r="DM312" s="4"/>
      <c r="DN312" s="4"/>
      <c r="DO312" s="4"/>
      <c r="DP312" s="4"/>
      <c r="DQ312" s="4"/>
      <c r="DR312" s="4"/>
      <c r="DS312" s="4"/>
      <c r="DT312" s="4"/>
      <c r="DU312" s="4"/>
      <c r="DV312" s="4"/>
      <c r="DW312" s="4"/>
      <c r="DX312" s="4"/>
      <c r="DY312" s="4"/>
      <c r="DZ312" s="4"/>
      <c r="EA312" s="4"/>
      <c r="EB312" s="4"/>
      <c r="EC312" s="4"/>
      <c r="ED312" s="4"/>
      <c r="EE312" s="4"/>
      <c r="EF312" s="4"/>
      <c r="EG312" s="4"/>
      <c r="EH312" s="4"/>
      <c r="EI312" s="4"/>
      <c r="EJ312" s="4"/>
      <c r="EK312" s="4"/>
      <c r="EL312" s="4"/>
      <c r="EM312" s="4"/>
      <c r="EN312" s="4"/>
      <c r="EO312" s="4"/>
      <c r="EP312" s="4"/>
      <c r="EQ312" s="4"/>
      <c r="ER312" s="4"/>
      <c r="ES312" s="4"/>
      <c r="ET312" s="4"/>
      <c r="EU312" s="4"/>
      <c r="EV312" s="4"/>
      <c r="EW312" s="4"/>
      <c r="EX312" s="4"/>
      <c r="EY312" s="4"/>
      <c r="EZ312" s="4"/>
      <c r="FA312" s="4"/>
      <c r="FB312" s="4"/>
      <c r="FC312" s="4"/>
      <c r="FD312" s="4"/>
      <c r="FE312" s="4"/>
      <c r="FF312" s="4"/>
      <c r="FG312" s="4"/>
      <c r="FH312" s="4"/>
      <c r="FI312" s="4"/>
      <c r="FJ312" s="4"/>
      <c r="FK312" s="4"/>
      <c r="FL312" s="4"/>
      <c r="FM312" s="4"/>
      <c r="FN312" s="4"/>
      <c r="FO312" s="4"/>
      <c r="FP312" s="4"/>
      <c r="FQ312" s="4"/>
      <c r="FR312" s="4"/>
      <c r="FS312" s="4"/>
      <c r="FT312" s="4"/>
      <c r="FU312" s="4"/>
      <c r="FV312" s="4"/>
      <c r="FW312" s="4"/>
      <c r="FX312" s="4"/>
      <c r="FY312" s="4"/>
      <c r="FZ312" s="4"/>
      <c r="GA312" s="4"/>
      <c r="GB312" s="4"/>
      <c r="GC312" s="4"/>
      <c r="GD312" s="4"/>
      <c r="GE312" s="4"/>
      <c r="GF312" s="4"/>
      <c r="GG312" s="4"/>
      <c r="GH312" s="4"/>
      <c r="GI312" s="4"/>
      <c r="GJ312" s="4"/>
      <c r="GK312" s="4"/>
      <c r="GL312" s="4"/>
      <c r="GM312" s="4"/>
      <c r="GN312" s="4"/>
      <c r="GO312" s="4"/>
      <c r="GP312" s="4"/>
      <c r="GQ312" s="4"/>
      <c r="GR312" s="4"/>
      <c r="GS312" s="4"/>
      <c r="GT312" s="4"/>
      <c r="GU312" s="4"/>
      <c r="GV312" s="4"/>
      <c r="GW312" s="4"/>
      <c r="GX312" s="4"/>
      <c r="GY312" s="4"/>
      <c r="GZ312" s="4"/>
      <c r="HA312" s="4"/>
      <c r="HB312" s="4"/>
      <c r="HC312" s="4"/>
      <c r="HD312" s="4"/>
      <c r="HE312" s="4"/>
      <c r="HF312" s="4"/>
      <c r="HG312" s="4"/>
      <c r="HH312" s="4"/>
      <c r="HI312" s="4"/>
      <c r="HJ312" s="4"/>
      <c r="HK312" s="4"/>
      <c r="HL312" s="4"/>
      <c r="HM312" s="4"/>
      <c r="HN312" s="4"/>
      <c r="HO312" s="4"/>
      <c r="HP312" s="4"/>
      <c r="HQ312" s="4"/>
      <c r="HR312" s="4"/>
      <c r="HS312" s="4"/>
      <c r="HT312" s="4"/>
      <c r="HU312" s="4"/>
      <c r="HV312" s="4"/>
      <c r="HW312" s="4"/>
      <c r="HX312" s="4"/>
      <c r="HY312" s="4"/>
      <c r="HZ312" s="4"/>
      <c r="IA312" s="4"/>
      <c r="IB312" s="4"/>
      <c r="IC312" s="4"/>
      <c r="ID312" s="4"/>
      <c r="IE312" s="4"/>
      <c r="IF312" s="4"/>
      <c r="IG312" s="4"/>
      <c r="IH312" s="4"/>
      <c r="II312" s="4"/>
      <c r="IJ312" s="4"/>
      <c r="IK312" s="4"/>
      <c r="IL312" s="4"/>
    </row>
    <row r="313" spans="1:246">
      <c r="A313" s="1">
        <v>312</v>
      </c>
      <c r="B313" s="5" t="s">
        <v>167</v>
      </c>
      <c r="C313" s="4" t="s">
        <v>167</v>
      </c>
      <c r="D313" s="3">
        <v>8489068000198</v>
      </c>
      <c r="F313" t="s">
        <v>316</v>
      </c>
      <c r="G313" s="4" t="s">
        <v>308</v>
      </c>
      <c r="H313" s="19">
        <v>24633045</v>
      </c>
      <c r="I313" s="19" t="str">
        <f t="shared" si="14"/>
        <v>21 24633045</v>
      </c>
      <c r="J313" s="19"/>
      <c r="K313" s="25" t="s">
        <v>1811</v>
      </c>
      <c r="L313" t="str">
        <f t="shared" si="17"/>
        <v>Rua Gregorio de Castro Moraes 530 Casa Ilha do Governador 21931350 Rio de Janeiro Rio de Janeiro BRASIL</v>
      </c>
      <c r="M313" s="4" t="s">
        <v>222</v>
      </c>
      <c r="N313" s="4" t="s">
        <v>1812</v>
      </c>
      <c r="O313" s="4" t="s">
        <v>1813</v>
      </c>
      <c r="P313" s="4" t="s">
        <v>1814</v>
      </c>
      <c r="Q313" s="4" t="s">
        <v>1815</v>
      </c>
      <c r="R313" s="20">
        <v>21931350</v>
      </c>
      <c r="S313" s="4" t="s">
        <v>242</v>
      </c>
      <c r="T313" s="4" t="s">
        <v>242</v>
      </c>
      <c r="V313" t="s">
        <v>315</v>
      </c>
      <c r="W313" t="s">
        <v>59</v>
      </c>
      <c r="X313" t="s">
        <v>131</v>
      </c>
      <c r="Y313" s="13">
        <v>1330.9</v>
      </c>
      <c r="Z313" s="13">
        <v>0</v>
      </c>
      <c r="AA313" s="300">
        <v>3195</v>
      </c>
      <c r="AE313" s="17"/>
      <c r="AF313" t="s">
        <v>1816</v>
      </c>
      <c r="AH313" t="s">
        <v>5</v>
      </c>
      <c r="AJ313" t="s">
        <v>1816</v>
      </c>
      <c r="AK313" s="4"/>
      <c r="AL313" s="4"/>
      <c r="AM313" s="4"/>
      <c r="AN313" s="4"/>
      <c r="AO313" s="4"/>
      <c r="AP313" s="4"/>
      <c r="AQ313" s="4"/>
      <c r="AR313" s="4"/>
      <c r="AS313" s="4"/>
      <c r="AT313" s="4"/>
      <c r="AU313" s="4"/>
      <c r="AV313" s="4"/>
      <c r="AW313" s="4"/>
      <c r="AX313" s="4"/>
      <c r="AY313" s="4"/>
      <c r="AZ313" s="4"/>
      <c r="BA313" s="4"/>
      <c r="BB313" s="4"/>
      <c r="BC313" s="4"/>
      <c r="BD313" s="4"/>
      <c r="BE313" s="4"/>
      <c r="BF313" s="4"/>
      <c r="BG313" s="4"/>
      <c r="BH313" s="4"/>
      <c r="BI313" s="4"/>
      <c r="BJ313" s="4"/>
      <c r="BK313" s="4"/>
      <c r="BL313" s="4"/>
      <c r="BM313" s="4"/>
      <c r="BN313" s="4"/>
      <c r="BO313" s="4"/>
      <c r="BP313" s="4"/>
      <c r="BQ313" s="4"/>
      <c r="BR313" s="4"/>
      <c r="BS313" s="4"/>
      <c r="BT313" s="4"/>
      <c r="BU313" s="4"/>
      <c r="BV313" s="4"/>
      <c r="BW313" s="4"/>
      <c r="BX313" s="4"/>
      <c r="BY313" s="4"/>
      <c r="BZ313" s="4"/>
      <c r="CA313" s="4"/>
      <c r="CB313" s="4"/>
      <c r="CC313" s="4"/>
      <c r="CD313" s="4"/>
      <c r="CE313" s="4"/>
      <c r="CF313" s="4"/>
      <c r="CG313" s="4"/>
      <c r="CH313" s="4"/>
      <c r="CI313" s="4"/>
      <c r="CJ313" s="4"/>
      <c r="CK313" s="4"/>
      <c r="CL313" s="4"/>
      <c r="CM313" s="4"/>
      <c r="CN313" s="4"/>
      <c r="CO313" s="4"/>
      <c r="CP313" s="4"/>
      <c r="CQ313" s="4"/>
      <c r="CR313" s="4"/>
      <c r="CS313" s="4"/>
      <c r="CT313" s="4"/>
      <c r="CU313" s="4"/>
      <c r="CV313" s="4"/>
      <c r="CW313" s="4"/>
      <c r="CX313" s="4"/>
      <c r="CY313" s="4"/>
      <c r="CZ313" s="4"/>
      <c r="DA313" s="4"/>
      <c r="DB313" s="4"/>
      <c r="DC313" s="4"/>
      <c r="DD313" s="4"/>
      <c r="DE313" s="4"/>
      <c r="DF313" s="4"/>
      <c r="DG313" s="4"/>
      <c r="DH313" s="4"/>
      <c r="DI313" s="4"/>
      <c r="DJ313" s="4"/>
      <c r="DK313" s="4"/>
      <c r="DL313" s="4"/>
      <c r="DM313" s="4"/>
      <c r="DN313" s="4"/>
      <c r="DO313" s="4"/>
      <c r="DP313" s="4"/>
      <c r="DQ313" s="4"/>
      <c r="DR313" s="4"/>
      <c r="DS313" s="4"/>
      <c r="DT313" s="4"/>
      <c r="DU313" s="4"/>
      <c r="DV313" s="4"/>
      <c r="DW313" s="4"/>
      <c r="DX313" s="4"/>
      <c r="DY313" s="4"/>
      <c r="DZ313" s="4"/>
      <c r="EA313" s="4"/>
      <c r="EB313" s="4"/>
      <c r="EC313" s="4"/>
      <c r="ED313" s="4"/>
      <c r="EE313" s="4"/>
      <c r="EF313" s="4"/>
      <c r="EG313" s="4"/>
      <c r="EH313" s="4"/>
      <c r="EI313" s="4"/>
      <c r="EJ313" s="4"/>
      <c r="EK313" s="4"/>
      <c r="EL313" s="4"/>
      <c r="EM313" s="4"/>
      <c r="EN313" s="4"/>
      <c r="EO313" s="4"/>
      <c r="EP313" s="4"/>
      <c r="EQ313" s="4"/>
      <c r="ER313" s="4"/>
      <c r="ES313" s="4"/>
      <c r="ET313" s="4"/>
      <c r="EU313" s="4"/>
      <c r="EV313" s="4"/>
      <c r="EW313" s="4"/>
      <c r="EX313" s="4"/>
      <c r="EY313" s="4"/>
      <c r="EZ313" s="4"/>
      <c r="FA313" s="4"/>
      <c r="FB313" s="4"/>
      <c r="FC313" s="4"/>
      <c r="FD313" s="4"/>
      <c r="FE313" s="4"/>
      <c r="FF313" s="4"/>
      <c r="FG313" s="4"/>
      <c r="FH313" s="4"/>
      <c r="FI313" s="4"/>
      <c r="FJ313" s="4"/>
      <c r="FK313" s="4"/>
      <c r="FL313" s="4"/>
      <c r="FM313" s="4"/>
      <c r="FN313" s="4"/>
      <c r="FO313" s="4"/>
      <c r="FP313" s="4"/>
      <c r="FQ313" s="4"/>
      <c r="FR313" s="4"/>
      <c r="FS313" s="4"/>
      <c r="FT313" s="4"/>
      <c r="FU313" s="4"/>
      <c r="FV313" s="4"/>
      <c r="FW313" s="4"/>
      <c r="FX313" s="4"/>
      <c r="FY313" s="4"/>
      <c r="FZ313" s="4"/>
      <c r="GA313" s="4"/>
      <c r="GB313" s="4"/>
      <c r="GC313" s="4"/>
      <c r="GD313" s="4"/>
      <c r="GE313" s="4"/>
      <c r="GF313" s="4"/>
      <c r="GG313" s="4"/>
      <c r="GH313" s="4"/>
      <c r="GI313" s="4"/>
      <c r="GJ313" s="4"/>
      <c r="GK313" s="4"/>
      <c r="GL313" s="4"/>
      <c r="GM313" s="4"/>
      <c r="GN313" s="4"/>
      <c r="GO313" s="4"/>
      <c r="GP313" s="4"/>
      <c r="GQ313" s="4"/>
      <c r="GR313" s="4"/>
      <c r="GS313" s="4"/>
      <c r="GT313" s="4"/>
      <c r="GU313" s="4"/>
      <c r="GV313" s="4"/>
      <c r="GW313" s="4"/>
      <c r="GX313" s="4"/>
      <c r="GY313" s="4"/>
      <c r="GZ313" s="4"/>
      <c r="HA313" s="4"/>
      <c r="HB313" s="4"/>
      <c r="HC313" s="4"/>
      <c r="HD313" s="4"/>
      <c r="HE313" s="4"/>
      <c r="HF313" s="4"/>
      <c r="HG313" s="4"/>
      <c r="HH313" s="4"/>
      <c r="HI313" s="4"/>
      <c r="HJ313" s="4"/>
      <c r="HK313" s="4"/>
      <c r="HL313" s="4"/>
      <c r="HM313" s="4"/>
      <c r="HN313" s="4"/>
      <c r="HO313" s="4"/>
      <c r="HP313" s="4"/>
      <c r="HQ313" s="4"/>
      <c r="HR313" s="4"/>
      <c r="HS313" s="4"/>
      <c r="HT313" s="4"/>
      <c r="HU313" s="4"/>
      <c r="HV313" s="4"/>
      <c r="HW313" s="4"/>
      <c r="HX313" s="4"/>
      <c r="HY313" s="4"/>
      <c r="HZ313" s="4"/>
      <c r="IA313" s="4"/>
      <c r="IB313" s="4"/>
      <c r="IC313" s="4"/>
      <c r="ID313" s="4"/>
      <c r="IE313" s="4"/>
      <c r="IF313" s="4"/>
      <c r="IG313" s="4"/>
      <c r="IH313" s="4"/>
      <c r="II313" s="4"/>
      <c r="IJ313" s="4"/>
      <c r="IK313" s="4"/>
      <c r="IL313" s="4"/>
    </row>
    <row r="314" spans="1:246">
      <c r="A314" s="1">
        <v>313</v>
      </c>
      <c r="B314" s="5" t="s">
        <v>1817</v>
      </c>
      <c r="C314" s="5" t="s">
        <v>1817</v>
      </c>
      <c r="D314" s="24" t="s">
        <v>1818</v>
      </c>
      <c r="F314" t="s">
        <v>316</v>
      </c>
      <c r="G314">
        <v>21</v>
      </c>
      <c r="H314" s="19" t="s">
        <v>1819</v>
      </c>
      <c r="I314" s="19" t="str">
        <f t="shared" si="14"/>
        <v>21 2463-3045</v>
      </c>
      <c r="J314" s="19"/>
      <c r="K314" s="25" t="s">
        <v>1811</v>
      </c>
      <c r="L314" t="str">
        <f t="shared" si="17"/>
        <v>Rua Gregorio de Castro Moraes 530 Casa Ilha do Governador 21931-350 Rio de Janeiro Rio de Janeiro RJ BRASIL</v>
      </c>
      <c r="M314" s="10" t="s">
        <v>222</v>
      </c>
      <c r="N314" s="28" t="s">
        <v>1812</v>
      </c>
      <c r="O314">
        <v>530</v>
      </c>
      <c r="P314" s="4" t="s">
        <v>1814</v>
      </c>
      <c r="Q314" s="4" t="s">
        <v>1815</v>
      </c>
      <c r="R314" t="s">
        <v>1820</v>
      </c>
      <c r="S314" s="4" t="s">
        <v>242</v>
      </c>
      <c r="T314" s="4" t="s">
        <v>242</v>
      </c>
      <c r="U314" s="4" t="s">
        <v>243</v>
      </c>
      <c r="V314" s="4" t="s">
        <v>315</v>
      </c>
      <c r="W314" t="s">
        <v>59</v>
      </c>
      <c r="X314" t="s">
        <v>131</v>
      </c>
      <c r="Y314" s="13">
        <v>1777.9</v>
      </c>
      <c r="Z314" s="13">
        <v>0</v>
      </c>
      <c r="AA314" s="13"/>
      <c r="AE314" s="17"/>
      <c r="AF314" t="s">
        <v>1821</v>
      </c>
      <c r="AH314" t="s">
        <v>4</v>
      </c>
      <c r="AJ314" t="s">
        <v>318</v>
      </c>
    </row>
    <row r="315" spans="1:246">
      <c r="A315" s="1">
        <v>314</v>
      </c>
      <c r="B315" s="5" t="s">
        <v>168</v>
      </c>
      <c r="C315" s="4" t="s">
        <v>168</v>
      </c>
      <c r="D315" s="3">
        <v>3467109000121</v>
      </c>
      <c r="F315" t="s">
        <v>307</v>
      </c>
      <c r="G315" s="4" t="s">
        <v>1004</v>
      </c>
      <c r="H315" s="19">
        <v>30421471</v>
      </c>
      <c r="I315" s="19" t="str">
        <f t="shared" si="14"/>
        <v>51 30421471</v>
      </c>
      <c r="J315" s="19"/>
      <c r="K315" s="25" t="s">
        <v>1822</v>
      </c>
      <c r="L315" t="str">
        <f t="shared" si="17"/>
        <v>Rua Gomes de Freitas 350 Jardim Itu Sabara 91380000 Porto Alegre Porto Alegre BRASIL</v>
      </c>
      <c r="M315" s="4" t="s">
        <v>222</v>
      </c>
      <c r="N315" s="4" t="s">
        <v>1823</v>
      </c>
      <c r="O315" s="4" t="s">
        <v>1824</v>
      </c>
      <c r="P315" s="4"/>
      <c r="Q315" s="4" t="s">
        <v>1825</v>
      </c>
      <c r="R315" s="20">
        <v>91380000</v>
      </c>
      <c r="S315" s="4" t="s">
        <v>1787</v>
      </c>
      <c r="T315" s="4" t="s">
        <v>1787</v>
      </c>
      <c r="V315" t="s">
        <v>315</v>
      </c>
      <c r="W315" t="s">
        <v>79</v>
      </c>
      <c r="X315" t="s">
        <v>131</v>
      </c>
      <c r="Y315" s="13">
        <v>21460.717000000001</v>
      </c>
      <c r="Z315" s="13">
        <v>21693.2629861528</v>
      </c>
      <c r="AA315" s="300">
        <v>21693.2629861528</v>
      </c>
      <c r="AB315" t="s">
        <v>316</v>
      </c>
      <c r="AC315" s="1">
        <v>3</v>
      </c>
      <c r="AD315" t="s">
        <v>131</v>
      </c>
      <c r="AE315" s="17">
        <v>13041.97</v>
      </c>
      <c r="AH315" t="s">
        <v>5</v>
      </c>
      <c r="AI315" t="s">
        <v>5</v>
      </c>
      <c r="AK315" s="4"/>
      <c r="AL315" s="4"/>
      <c r="AM315" s="4"/>
      <c r="AN315" s="4"/>
      <c r="AO315" s="4"/>
      <c r="AP315" s="4"/>
      <c r="AQ315" s="4"/>
      <c r="AR315" s="4"/>
      <c r="AS315" s="4"/>
      <c r="AT315" s="4"/>
      <c r="AU315" s="4"/>
      <c r="AV315" s="4"/>
      <c r="AW315" s="4"/>
      <c r="AX315" s="4"/>
      <c r="AY315" s="4"/>
      <c r="AZ315" s="4"/>
      <c r="BA315" s="4"/>
      <c r="BB315" s="4"/>
      <c r="BC315" s="4"/>
      <c r="BD315" s="4"/>
      <c r="BE315" s="4"/>
      <c r="BF315" s="4"/>
      <c r="BG315" s="4"/>
      <c r="BH315" s="4"/>
      <c r="BI315" s="4"/>
      <c r="BJ315" s="4"/>
      <c r="BK315" s="4"/>
      <c r="BL315" s="4"/>
      <c r="BM315" s="4"/>
      <c r="BN315" s="4"/>
      <c r="BO315" s="4"/>
      <c r="BP315" s="4"/>
      <c r="BQ315" s="4"/>
      <c r="BR315" s="4"/>
      <c r="BS315" s="4"/>
      <c r="BT315" s="4"/>
      <c r="BU315" s="4"/>
      <c r="BV315" s="4"/>
      <c r="BW315" s="4"/>
      <c r="BX315" s="4"/>
      <c r="BY315" s="4"/>
      <c r="BZ315" s="4"/>
      <c r="CA315" s="4"/>
      <c r="CB315" s="4"/>
      <c r="CC315" s="4"/>
      <c r="CD315" s="4"/>
      <c r="CE315" s="4"/>
      <c r="CF315" s="4"/>
      <c r="CG315" s="4"/>
      <c r="CH315" s="4"/>
      <c r="CI315" s="4"/>
      <c r="CJ315" s="4"/>
      <c r="CK315" s="4"/>
      <c r="CL315" s="4"/>
      <c r="CM315" s="4"/>
      <c r="CN315" s="4"/>
      <c r="CO315" s="4"/>
      <c r="CP315" s="4"/>
      <c r="CQ315" s="4"/>
      <c r="CR315" s="4"/>
      <c r="CS315" s="4"/>
      <c r="CT315" s="4"/>
      <c r="CU315" s="4"/>
      <c r="CV315" s="4"/>
      <c r="CW315" s="4"/>
      <c r="CX315" s="4"/>
      <c r="CY315" s="4"/>
      <c r="CZ315" s="4"/>
      <c r="DA315" s="4"/>
      <c r="DB315" s="4"/>
      <c r="DC315" s="4"/>
      <c r="DD315" s="4"/>
      <c r="DE315" s="4"/>
      <c r="DF315" s="4"/>
      <c r="DG315" s="4"/>
      <c r="DH315" s="4"/>
      <c r="DI315" s="4"/>
      <c r="DJ315" s="4"/>
      <c r="DK315" s="4"/>
      <c r="DL315" s="4"/>
      <c r="DM315" s="4"/>
      <c r="DN315" s="4"/>
      <c r="DO315" s="4"/>
      <c r="DP315" s="4"/>
      <c r="DQ315" s="4"/>
      <c r="DR315" s="4"/>
      <c r="DS315" s="4"/>
      <c r="DT315" s="4"/>
      <c r="DU315" s="4"/>
      <c r="DV315" s="4"/>
      <c r="DW315" s="4"/>
      <c r="DX315" s="4"/>
      <c r="DY315" s="4"/>
      <c r="DZ315" s="4"/>
      <c r="EA315" s="4"/>
      <c r="EB315" s="4"/>
      <c r="EC315" s="4"/>
      <c r="ED315" s="4"/>
      <c r="EE315" s="4"/>
      <c r="EF315" s="4"/>
      <c r="EG315" s="4"/>
      <c r="EH315" s="4"/>
      <c r="EI315" s="4"/>
      <c r="EJ315" s="4"/>
      <c r="EK315" s="4"/>
      <c r="EL315" s="4"/>
      <c r="EM315" s="4"/>
      <c r="EN315" s="4"/>
      <c r="EO315" s="4"/>
      <c r="EP315" s="4"/>
      <c r="EQ315" s="4"/>
      <c r="ER315" s="4"/>
      <c r="ES315" s="4"/>
      <c r="ET315" s="4"/>
      <c r="EU315" s="4"/>
      <c r="EV315" s="4"/>
      <c r="EW315" s="4"/>
      <c r="EX315" s="4"/>
      <c r="EY315" s="4"/>
      <c r="EZ315" s="4"/>
      <c r="FA315" s="4"/>
      <c r="FB315" s="4"/>
      <c r="FC315" s="4"/>
      <c r="FD315" s="4"/>
      <c r="FE315" s="4"/>
      <c r="FF315" s="4"/>
      <c r="FG315" s="4"/>
      <c r="FH315" s="4"/>
      <c r="FI315" s="4"/>
      <c r="FJ315" s="4"/>
      <c r="FK315" s="4"/>
      <c r="FL315" s="4"/>
      <c r="FM315" s="4"/>
      <c r="FN315" s="4"/>
      <c r="FO315" s="4"/>
      <c r="FP315" s="4"/>
      <c r="FQ315" s="4"/>
      <c r="FR315" s="4"/>
      <c r="FS315" s="4"/>
      <c r="FT315" s="4"/>
      <c r="FU315" s="4"/>
      <c r="FV315" s="4"/>
      <c r="FW315" s="4"/>
      <c r="FX315" s="4"/>
      <c r="FY315" s="4"/>
      <c r="FZ315" s="4"/>
      <c r="GA315" s="4"/>
      <c r="GB315" s="4"/>
      <c r="GC315" s="4"/>
      <c r="GD315" s="4"/>
      <c r="GE315" s="4"/>
      <c r="GF315" s="4"/>
      <c r="GG315" s="4"/>
      <c r="GH315" s="4"/>
      <c r="GI315" s="4"/>
      <c r="GJ315" s="4"/>
      <c r="GK315" s="4"/>
      <c r="GL315" s="4"/>
      <c r="GM315" s="4"/>
      <c r="GN315" s="4"/>
      <c r="GO315" s="4"/>
      <c r="GP315" s="4"/>
      <c r="GQ315" s="4"/>
      <c r="GR315" s="4"/>
      <c r="GS315" s="4"/>
      <c r="GT315" s="4"/>
      <c r="GU315" s="4"/>
      <c r="GV315" s="4"/>
      <c r="GW315" s="4"/>
      <c r="GX315" s="4"/>
      <c r="GY315" s="4"/>
      <c r="GZ315" s="4"/>
      <c r="HA315" s="4"/>
      <c r="HB315" s="4"/>
      <c r="HC315" s="4"/>
      <c r="HD315" s="4"/>
      <c r="HE315" s="4"/>
      <c r="HF315" s="4"/>
      <c r="HG315" s="4"/>
      <c r="HH315" s="4"/>
      <c r="HI315" s="4"/>
      <c r="HJ315" s="4"/>
      <c r="HK315" s="4"/>
      <c r="HL315" s="4"/>
      <c r="HM315" s="4"/>
      <c r="HN315" s="4"/>
      <c r="HO315" s="4"/>
      <c r="HP315" s="4"/>
      <c r="HQ315" s="4"/>
      <c r="HR315" s="4"/>
      <c r="HS315" s="4"/>
      <c r="HT315" s="4"/>
      <c r="HU315" s="4"/>
      <c r="HV315" s="4"/>
      <c r="HW315" s="4"/>
      <c r="HX315" s="4"/>
      <c r="HY315" s="4"/>
      <c r="HZ315" s="4"/>
      <c r="IA315" s="4"/>
      <c r="IB315" s="4"/>
      <c r="IC315" s="4"/>
      <c r="ID315" s="4"/>
      <c r="IE315" s="4"/>
      <c r="IF315" s="4"/>
      <c r="IG315" s="4"/>
      <c r="IH315" s="4"/>
      <c r="II315" s="4"/>
      <c r="IJ315" s="4"/>
      <c r="IK315" s="4"/>
      <c r="IL315" s="4"/>
    </row>
    <row r="316" spans="1:246">
      <c r="A316" s="1">
        <v>315</v>
      </c>
      <c r="B316" s="5" t="s">
        <v>168</v>
      </c>
      <c r="C316" s="4" t="s">
        <v>168</v>
      </c>
      <c r="D316" s="24" t="s">
        <v>1826</v>
      </c>
      <c r="F316" t="s">
        <v>307</v>
      </c>
      <c r="G316">
        <v>51</v>
      </c>
      <c r="H316" s="19" t="s">
        <v>1827</v>
      </c>
      <c r="I316" s="19" t="str">
        <f t="shared" si="14"/>
        <v>51 3042-1471</v>
      </c>
      <c r="J316" s="19"/>
      <c r="K316" s="25" t="s">
        <v>1822</v>
      </c>
      <c r="L316" t="str">
        <f t="shared" si="17"/>
        <v>Rua Gomes de Freitas 350 Jardim Itu Sabara 91380-000 Porto Alegre Porto Alegre RS BRASIL</v>
      </c>
      <c r="M316" s="17" t="s">
        <v>222</v>
      </c>
      <c r="N316" s="4" t="s">
        <v>1823</v>
      </c>
      <c r="O316">
        <v>350</v>
      </c>
      <c r="Q316" s="4" t="s">
        <v>1825</v>
      </c>
      <c r="R316" s="4" t="s">
        <v>1828</v>
      </c>
      <c r="S316" s="4" t="s">
        <v>1787</v>
      </c>
      <c r="T316" s="4" t="s">
        <v>1787</v>
      </c>
      <c r="U316" s="4" t="s">
        <v>1829</v>
      </c>
      <c r="V316" s="4" t="s">
        <v>315</v>
      </c>
      <c r="W316" s="4" t="s">
        <v>79</v>
      </c>
      <c r="X316" s="4" t="s">
        <v>131</v>
      </c>
      <c r="Y316" s="13">
        <v>26821.564789600601</v>
      </c>
      <c r="Z316" s="13">
        <v>27112.199983559502</v>
      </c>
      <c r="AA316" s="309">
        <v>27112.199983559502</v>
      </c>
      <c r="AB316" t="s">
        <v>316</v>
      </c>
      <c r="AC316" s="1">
        <v>3</v>
      </c>
      <c r="AD316" s="4" t="s">
        <v>131</v>
      </c>
      <c r="AE316" s="18">
        <v>16299.83</v>
      </c>
      <c r="AF316" s="4"/>
      <c r="AG316" s="4"/>
      <c r="AH316" s="4" t="s">
        <v>4</v>
      </c>
      <c r="AI316" s="4" t="s">
        <v>4</v>
      </c>
      <c r="AK316" s="4"/>
      <c r="AL316" s="4"/>
      <c r="AM316" s="4"/>
      <c r="AN316" s="4"/>
      <c r="AO316" s="4"/>
      <c r="AP316" s="4"/>
      <c r="AQ316" s="4"/>
      <c r="AR316" s="4"/>
      <c r="AS316" s="4"/>
      <c r="AT316" s="4"/>
      <c r="AU316" s="4"/>
      <c r="AV316" s="4"/>
      <c r="AW316" s="4"/>
      <c r="AX316" s="4"/>
      <c r="AY316" s="4"/>
      <c r="AZ316" s="4"/>
      <c r="BA316" s="4"/>
      <c r="BB316" s="4"/>
      <c r="BC316" s="4"/>
      <c r="BD316" s="4"/>
      <c r="BE316" s="4"/>
      <c r="BF316" s="4"/>
      <c r="BG316" s="4"/>
      <c r="BH316" s="4"/>
      <c r="BI316" s="4"/>
      <c r="BJ316" s="4"/>
      <c r="BK316" s="4"/>
      <c r="BL316" s="4"/>
      <c r="BM316" s="4"/>
      <c r="BN316" s="4"/>
      <c r="BO316" s="4"/>
      <c r="BP316" s="4"/>
      <c r="BQ316" s="4"/>
      <c r="BR316" s="4"/>
      <c r="BS316" s="4"/>
      <c r="BT316" s="4"/>
      <c r="BU316" s="4"/>
      <c r="BV316" s="4"/>
      <c r="BW316" s="4"/>
      <c r="BX316" s="4"/>
      <c r="BY316" s="4"/>
      <c r="BZ316" s="4"/>
      <c r="CA316" s="4"/>
      <c r="CB316" s="4"/>
      <c r="CC316" s="4"/>
      <c r="CD316" s="4"/>
      <c r="CE316" s="4"/>
      <c r="CF316" s="4"/>
      <c r="CG316" s="4"/>
      <c r="CH316" s="4"/>
      <c r="CI316" s="4"/>
      <c r="CJ316" s="4"/>
      <c r="CK316" s="4"/>
      <c r="CL316" s="4"/>
      <c r="CM316" s="4"/>
      <c r="CN316" s="4"/>
      <c r="CO316" s="4"/>
      <c r="CP316" s="4"/>
      <c r="CQ316" s="4"/>
      <c r="CR316" s="4"/>
      <c r="CS316" s="4"/>
      <c r="CT316" s="4"/>
      <c r="CU316" s="4"/>
      <c r="CV316" s="4"/>
      <c r="CW316" s="4"/>
      <c r="CX316" s="4"/>
      <c r="CY316" s="4"/>
      <c r="CZ316" s="4"/>
      <c r="DA316" s="4"/>
      <c r="DB316" s="4"/>
      <c r="DC316" s="4"/>
      <c r="DD316" s="4"/>
      <c r="DE316" s="4"/>
      <c r="DF316" s="4"/>
      <c r="DG316" s="4"/>
      <c r="DH316" s="4"/>
      <c r="DI316" s="4"/>
      <c r="DJ316" s="4"/>
      <c r="DK316" s="4"/>
      <c r="DL316" s="4"/>
      <c r="DM316" s="4"/>
      <c r="DN316" s="4"/>
      <c r="DO316" s="4"/>
      <c r="DP316" s="4"/>
      <c r="DQ316" s="4"/>
      <c r="DR316" s="4"/>
      <c r="DS316" s="4"/>
      <c r="DT316" s="4"/>
      <c r="DU316" s="4"/>
      <c r="DV316" s="4"/>
      <c r="DW316" s="4"/>
      <c r="DX316" s="4"/>
      <c r="DY316" s="4"/>
      <c r="DZ316" s="4"/>
      <c r="EA316" s="4"/>
      <c r="EB316" s="4"/>
      <c r="EC316" s="4"/>
      <c r="ED316" s="4"/>
      <c r="EE316" s="4"/>
      <c r="EF316" s="4"/>
      <c r="EG316" s="4"/>
      <c r="EH316" s="4"/>
      <c r="EI316" s="4"/>
      <c r="EJ316" s="4"/>
      <c r="EK316" s="4"/>
      <c r="EL316" s="4"/>
      <c r="EM316" s="4"/>
      <c r="EN316" s="4"/>
      <c r="EO316" s="4"/>
      <c r="EP316" s="4"/>
      <c r="EQ316" s="4"/>
      <c r="ER316" s="4"/>
      <c r="ES316" s="4"/>
      <c r="ET316" s="4"/>
      <c r="EU316" s="4"/>
      <c r="EV316" s="4"/>
      <c r="EW316" s="4"/>
      <c r="EX316" s="4"/>
      <c r="EY316" s="4"/>
      <c r="EZ316" s="4"/>
      <c r="FA316" s="4"/>
      <c r="FB316" s="4"/>
      <c r="FC316" s="4"/>
      <c r="FD316" s="4"/>
      <c r="FE316" s="4"/>
      <c r="FF316" s="4"/>
      <c r="FG316" s="4"/>
      <c r="FH316" s="4"/>
      <c r="FI316" s="4"/>
      <c r="FJ316" s="4"/>
      <c r="FK316" s="4"/>
      <c r="FL316" s="4"/>
      <c r="FM316" s="4"/>
      <c r="FN316" s="4"/>
      <c r="FO316" s="4"/>
      <c r="FP316" s="4"/>
      <c r="FQ316" s="4"/>
      <c r="FR316" s="4"/>
      <c r="FS316" s="4"/>
      <c r="FT316" s="4"/>
      <c r="FU316" s="4"/>
      <c r="FV316" s="4"/>
      <c r="FW316" s="4"/>
      <c r="FX316" s="4"/>
      <c r="FY316" s="4"/>
      <c r="FZ316" s="4"/>
      <c r="GA316" s="4"/>
      <c r="GB316" s="4"/>
      <c r="GC316" s="4"/>
      <c r="GD316" s="4"/>
      <c r="GE316" s="4"/>
      <c r="GF316" s="4"/>
      <c r="GG316" s="4"/>
      <c r="GH316" s="4"/>
      <c r="GI316" s="4"/>
      <c r="GJ316" s="4"/>
      <c r="GK316" s="4"/>
      <c r="GL316" s="4"/>
      <c r="GM316" s="4"/>
      <c r="GN316" s="4"/>
      <c r="GO316" s="4"/>
      <c r="GP316" s="4"/>
      <c r="GQ316" s="4"/>
      <c r="GR316" s="4"/>
      <c r="GS316" s="4"/>
      <c r="GT316" s="4"/>
      <c r="GU316" s="4"/>
      <c r="GV316" s="4"/>
      <c r="GW316" s="4"/>
      <c r="GX316" s="4"/>
      <c r="GY316" s="4"/>
      <c r="GZ316" s="4"/>
      <c r="HA316" s="4"/>
      <c r="HB316" s="4"/>
      <c r="HC316" s="4"/>
      <c r="HD316" s="4"/>
      <c r="HE316" s="4"/>
      <c r="HF316" s="4"/>
      <c r="HG316" s="4"/>
      <c r="HH316" s="4"/>
      <c r="HI316" s="4"/>
      <c r="HJ316" s="4"/>
      <c r="HK316" s="4"/>
      <c r="HL316" s="4"/>
      <c r="HM316" s="4"/>
      <c r="HN316" s="4"/>
      <c r="HO316" s="4"/>
      <c r="HP316" s="4"/>
      <c r="HQ316" s="4"/>
      <c r="HR316" s="4"/>
      <c r="HS316" s="4"/>
      <c r="HT316" s="4"/>
      <c r="HU316" s="4"/>
      <c r="HV316" s="4"/>
    </row>
    <row r="317" spans="1:246">
      <c r="A317" s="1">
        <v>316</v>
      </c>
      <c r="B317" s="5" t="s">
        <v>1830</v>
      </c>
      <c r="C317" s="4" t="s">
        <v>1830</v>
      </c>
      <c r="D317" s="3">
        <v>15837634000170</v>
      </c>
      <c r="F317" t="s">
        <v>307</v>
      </c>
      <c r="G317" s="4" t="s">
        <v>573</v>
      </c>
      <c r="H317" s="19">
        <v>21219477</v>
      </c>
      <c r="I317" s="19" t="str">
        <f t="shared" si="14"/>
        <v>31 21219477</v>
      </c>
      <c r="J317" s="19"/>
      <c r="K317" s="25" t="s">
        <v>287</v>
      </c>
      <c r="L317" t="str">
        <f t="shared" si="17"/>
        <v>Rua Marcilio Dias 35 Parque Tamandare 28035015 Rio de Janeiro Campos dos Goytacazes BRASIL</v>
      </c>
      <c r="M317" s="4" t="s">
        <v>222</v>
      </c>
      <c r="N317" s="4" t="s">
        <v>1831</v>
      </c>
      <c r="O317" s="4" t="s">
        <v>1832</v>
      </c>
      <c r="P317" s="4"/>
      <c r="Q317" s="4" t="s">
        <v>1833</v>
      </c>
      <c r="R317" s="20">
        <v>28035015</v>
      </c>
      <c r="S317" s="4" t="s">
        <v>242</v>
      </c>
      <c r="T317" s="4" t="s">
        <v>390</v>
      </c>
      <c r="V317" t="s">
        <v>315</v>
      </c>
      <c r="Z317" s="13">
        <v>0</v>
      </c>
      <c r="AA317" s="13"/>
      <c r="AI317" s="4"/>
      <c r="AK317" s="4"/>
      <c r="AL317" s="4"/>
      <c r="AM317" s="4"/>
      <c r="AN317" s="4"/>
      <c r="AO317" s="4"/>
      <c r="AP317" s="4"/>
      <c r="AQ317" s="4"/>
      <c r="AR317" s="4"/>
      <c r="AS317" s="4"/>
      <c r="AT317" s="4"/>
      <c r="AU317" s="4"/>
      <c r="AV317" s="4"/>
      <c r="AW317" s="4"/>
      <c r="AX317" s="4"/>
      <c r="AY317" s="4"/>
      <c r="AZ317" s="4"/>
      <c r="BA317" s="4"/>
      <c r="BB317" s="4"/>
      <c r="BC317" s="4"/>
      <c r="BD317" s="4"/>
      <c r="BE317" s="4"/>
      <c r="BF317" s="4"/>
      <c r="BG317" s="4"/>
      <c r="BH317" s="4"/>
      <c r="BI317" s="4"/>
      <c r="BJ317" s="4"/>
      <c r="BK317" s="4"/>
      <c r="BL317" s="4"/>
      <c r="BM317" s="4"/>
      <c r="BN317" s="4"/>
      <c r="BO317" s="4"/>
      <c r="BP317" s="4"/>
      <c r="BQ317" s="4"/>
      <c r="BR317" s="4"/>
      <c r="BS317" s="4"/>
      <c r="BT317" s="4"/>
      <c r="BU317" s="4"/>
      <c r="BV317" s="4"/>
      <c r="BW317" s="4"/>
      <c r="BX317" s="4"/>
      <c r="BY317" s="4"/>
      <c r="BZ317" s="4"/>
      <c r="CA317" s="4"/>
      <c r="CB317" s="4"/>
      <c r="CC317" s="4"/>
      <c r="CD317" s="4"/>
      <c r="CE317" s="4"/>
      <c r="CF317" s="4"/>
      <c r="CG317" s="4"/>
      <c r="CH317" s="4"/>
      <c r="CI317" s="4"/>
      <c r="CJ317" s="4"/>
      <c r="CK317" s="4"/>
      <c r="CL317" s="4"/>
      <c r="CM317" s="4"/>
      <c r="CN317" s="4"/>
      <c r="CO317" s="4"/>
      <c r="CP317" s="4"/>
      <c r="CQ317" s="4"/>
      <c r="CR317" s="4"/>
      <c r="CS317" s="4"/>
      <c r="CT317" s="4"/>
      <c r="CU317" s="4"/>
      <c r="CV317" s="4"/>
      <c r="CW317" s="4"/>
      <c r="CX317" s="4"/>
      <c r="CY317" s="4"/>
      <c r="CZ317" s="4"/>
      <c r="DA317" s="4"/>
      <c r="DB317" s="4"/>
      <c r="DC317" s="4"/>
      <c r="DD317" s="4"/>
      <c r="DE317" s="4"/>
      <c r="DF317" s="4"/>
      <c r="DG317" s="4"/>
      <c r="DH317" s="4"/>
      <c r="DI317" s="4"/>
      <c r="DJ317" s="4"/>
      <c r="DK317" s="4"/>
      <c r="DL317" s="4"/>
      <c r="DM317" s="4"/>
      <c r="DN317" s="4"/>
      <c r="DO317" s="4"/>
      <c r="DP317" s="4"/>
      <c r="DQ317" s="4"/>
      <c r="DR317" s="4"/>
      <c r="DS317" s="4"/>
      <c r="DT317" s="4"/>
      <c r="DU317" s="4"/>
      <c r="DV317" s="4"/>
      <c r="DW317" s="4"/>
      <c r="DX317" s="4"/>
      <c r="DY317" s="4"/>
      <c r="DZ317" s="4"/>
      <c r="EA317" s="4"/>
      <c r="EB317" s="4"/>
      <c r="EC317" s="4"/>
      <c r="ED317" s="4"/>
      <c r="EE317" s="4"/>
      <c r="EF317" s="4"/>
      <c r="EG317" s="4"/>
      <c r="EH317" s="4"/>
      <c r="EI317" s="4"/>
      <c r="EJ317" s="4"/>
      <c r="EK317" s="4"/>
      <c r="EL317" s="4"/>
      <c r="EM317" s="4"/>
      <c r="EN317" s="4"/>
      <c r="EO317" s="4"/>
      <c r="EP317" s="4"/>
      <c r="EQ317" s="4"/>
      <c r="ER317" s="4"/>
      <c r="ES317" s="4"/>
      <c r="ET317" s="4"/>
      <c r="EU317" s="4"/>
      <c r="EV317" s="4"/>
      <c r="EW317" s="4"/>
      <c r="EX317" s="4"/>
      <c r="EY317" s="4"/>
      <c r="EZ317" s="4"/>
      <c r="FA317" s="4"/>
      <c r="FB317" s="4"/>
      <c r="FC317" s="4"/>
      <c r="FD317" s="4"/>
      <c r="FE317" s="4"/>
      <c r="FF317" s="4"/>
      <c r="FG317" s="4"/>
      <c r="FH317" s="4"/>
      <c r="FI317" s="4"/>
      <c r="FJ317" s="4"/>
      <c r="FK317" s="4"/>
      <c r="FL317" s="4"/>
      <c r="FM317" s="4"/>
      <c r="FN317" s="4"/>
      <c r="FO317" s="4"/>
      <c r="FP317" s="4"/>
      <c r="FQ317" s="4"/>
      <c r="FR317" s="4"/>
      <c r="FS317" s="4"/>
      <c r="FT317" s="4"/>
      <c r="FU317" s="4"/>
      <c r="FV317" s="4"/>
      <c r="FW317" s="4"/>
      <c r="FX317" s="4"/>
      <c r="FY317" s="4"/>
      <c r="FZ317" s="4"/>
      <c r="GA317" s="4"/>
      <c r="GB317" s="4"/>
      <c r="GC317" s="4"/>
      <c r="GD317" s="4"/>
      <c r="GE317" s="4"/>
      <c r="GF317" s="4"/>
      <c r="GG317" s="4"/>
      <c r="GH317" s="4"/>
      <c r="GI317" s="4"/>
      <c r="GJ317" s="4"/>
      <c r="GK317" s="4"/>
      <c r="GL317" s="4"/>
      <c r="GM317" s="4"/>
      <c r="GN317" s="4"/>
      <c r="GO317" s="4"/>
      <c r="GP317" s="4"/>
      <c r="GQ317" s="4"/>
      <c r="GR317" s="4"/>
      <c r="GS317" s="4"/>
      <c r="GT317" s="4"/>
      <c r="GU317" s="4"/>
      <c r="GV317" s="4"/>
      <c r="GW317" s="4"/>
      <c r="GX317" s="4"/>
      <c r="GY317" s="4"/>
      <c r="GZ317" s="4"/>
      <c r="HA317" s="4"/>
      <c r="HB317" s="4"/>
      <c r="HC317" s="4"/>
      <c r="HD317" s="4"/>
      <c r="HE317" s="4"/>
      <c r="HF317" s="4"/>
      <c r="HG317" s="4"/>
      <c r="HH317" s="4"/>
      <c r="HI317" s="4"/>
      <c r="HJ317" s="4"/>
      <c r="HK317" s="4"/>
      <c r="HL317" s="4"/>
      <c r="HM317" s="4"/>
      <c r="HN317" s="4"/>
      <c r="HO317" s="4"/>
      <c r="HP317" s="4"/>
      <c r="HQ317" s="4"/>
      <c r="HR317" s="4"/>
      <c r="HS317" s="4"/>
      <c r="HT317" s="4"/>
      <c r="HU317" s="4"/>
      <c r="HV317" s="4"/>
      <c r="HW317" s="4"/>
      <c r="HX317" s="4"/>
      <c r="HY317" s="4"/>
      <c r="HZ317" s="4"/>
      <c r="IA317" s="4"/>
      <c r="IB317" s="4"/>
      <c r="IC317" s="4"/>
      <c r="ID317" s="4"/>
      <c r="IE317" s="4"/>
      <c r="IF317" s="4"/>
      <c r="IG317" s="4"/>
      <c r="IH317" s="4"/>
      <c r="II317" s="4"/>
      <c r="IJ317" s="4"/>
      <c r="IK317" s="4"/>
      <c r="IL317" s="4"/>
    </row>
    <row r="318" spans="1:246">
      <c r="A318" s="1">
        <v>317</v>
      </c>
      <c r="B318" s="5" t="s">
        <v>169</v>
      </c>
      <c r="C318" s="4" t="s">
        <v>169</v>
      </c>
      <c r="D318" s="3">
        <v>3493782000136</v>
      </c>
      <c r="F318" t="s">
        <v>307</v>
      </c>
      <c r="G318" s="4" t="s">
        <v>334</v>
      </c>
      <c r="H318" s="19">
        <v>30467878</v>
      </c>
      <c r="I318" s="19" t="str">
        <f t="shared" si="14"/>
        <v>11 30467878</v>
      </c>
      <c r="J318" s="19"/>
      <c r="K318" s="25" t="s">
        <v>1834</v>
      </c>
      <c r="L318" t="str">
        <f t="shared" si="17"/>
        <v>Rua Manuel Guedes 504 Andar Terreo Jardim Europa 4536070 São Paulo Sao Paulo BRASIL</v>
      </c>
      <c r="M318" s="4" t="s">
        <v>222</v>
      </c>
      <c r="N318" s="4" t="s">
        <v>1835</v>
      </c>
      <c r="O318" s="4" t="s">
        <v>1836</v>
      </c>
      <c r="P318" s="4" t="s">
        <v>1837</v>
      </c>
      <c r="Q318" s="4" t="s">
        <v>1838</v>
      </c>
      <c r="R318" s="20">
        <v>4536070</v>
      </c>
      <c r="S318" s="4" t="s">
        <v>341</v>
      </c>
      <c r="T318" s="4" t="s">
        <v>442</v>
      </c>
      <c r="V318" t="s">
        <v>315</v>
      </c>
      <c r="W318" t="s">
        <v>79</v>
      </c>
      <c r="X318" t="s">
        <v>131</v>
      </c>
      <c r="Y318" s="13">
        <v>21638.151999999998</v>
      </c>
      <c r="Z318" s="13">
        <v>21872.621207939599</v>
      </c>
      <c r="AA318" s="300">
        <v>21872.621207939599</v>
      </c>
      <c r="AB318" t="s">
        <v>316</v>
      </c>
      <c r="AC318" s="1">
        <v>3</v>
      </c>
      <c r="AD318" t="s">
        <v>131</v>
      </c>
      <c r="AE318" s="17">
        <v>13149.8</v>
      </c>
      <c r="AH318" t="s">
        <v>5</v>
      </c>
      <c r="AI318" t="s">
        <v>5</v>
      </c>
      <c r="AK318" s="4"/>
      <c r="AL318" s="4"/>
      <c r="AM318" s="4"/>
      <c r="AN318" s="4"/>
      <c r="AO318" s="4"/>
      <c r="AP318" s="4"/>
      <c r="AQ318" s="4"/>
      <c r="AR318" s="4"/>
      <c r="AS318" s="4"/>
      <c r="AT318" s="4"/>
      <c r="AU318" s="4"/>
      <c r="AV318" s="4"/>
      <c r="AW318" s="4"/>
      <c r="AX318" s="4"/>
      <c r="AY318" s="4"/>
      <c r="AZ318" s="4"/>
      <c r="BA318" s="4"/>
      <c r="BB318" s="4"/>
      <c r="BC318" s="4"/>
      <c r="BD318" s="4"/>
      <c r="BE318" s="4"/>
      <c r="BF318" s="4"/>
      <c r="BG318" s="4"/>
      <c r="BH318" s="4"/>
      <c r="BI318" s="4"/>
      <c r="BJ318" s="4"/>
      <c r="BK318" s="4"/>
      <c r="BL318" s="4"/>
      <c r="BM318" s="4"/>
      <c r="BN318" s="4"/>
      <c r="BO318" s="4"/>
      <c r="BP318" s="4"/>
      <c r="BQ318" s="4"/>
      <c r="BR318" s="4"/>
      <c r="BS318" s="4"/>
      <c r="BT318" s="4"/>
      <c r="BU318" s="4"/>
      <c r="BV318" s="4"/>
      <c r="BW318" s="4"/>
      <c r="BX318" s="4"/>
      <c r="BY318" s="4"/>
      <c r="BZ318" s="4"/>
      <c r="CA318" s="4"/>
      <c r="CB318" s="4"/>
      <c r="CC318" s="4"/>
      <c r="CD318" s="4"/>
      <c r="CE318" s="4"/>
      <c r="CF318" s="4"/>
      <c r="CG318" s="4"/>
      <c r="CH318" s="4"/>
      <c r="CI318" s="4"/>
      <c r="CJ318" s="4"/>
      <c r="CK318" s="4"/>
      <c r="CL318" s="4"/>
      <c r="CM318" s="4"/>
      <c r="CN318" s="4"/>
      <c r="CO318" s="4"/>
      <c r="CP318" s="4"/>
      <c r="CQ318" s="4"/>
      <c r="CR318" s="4"/>
      <c r="CS318" s="4"/>
      <c r="CT318" s="4"/>
      <c r="CU318" s="4"/>
      <c r="CV318" s="4"/>
      <c r="CW318" s="4"/>
      <c r="CX318" s="4"/>
      <c r="CY318" s="4"/>
      <c r="CZ318" s="4"/>
      <c r="DA318" s="4"/>
      <c r="DB318" s="4"/>
      <c r="DC318" s="4"/>
      <c r="DD318" s="4"/>
      <c r="DE318" s="4"/>
      <c r="DF318" s="4"/>
      <c r="DG318" s="4"/>
      <c r="DH318" s="4"/>
      <c r="DI318" s="4"/>
      <c r="DJ318" s="4"/>
      <c r="DK318" s="4"/>
      <c r="DL318" s="4"/>
      <c r="DM318" s="4"/>
      <c r="DN318" s="4"/>
      <c r="DO318" s="4"/>
      <c r="DP318" s="4"/>
      <c r="DQ318" s="4"/>
      <c r="DR318" s="4"/>
      <c r="DS318" s="4"/>
      <c r="DT318" s="4"/>
      <c r="DU318" s="4"/>
      <c r="DV318" s="4"/>
      <c r="DW318" s="4"/>
      <c r="DX318" s="4"/>
      <c r="DY318" s="4"/>
      <c r="DZ318" s="4"/>
      <c r="EA318" s="4"/>
      <c r="EB318" s="4"/>
      <c r="EC318" s="4"/>
      <c r="ED318" s="4"/>
      <c r="EE318" s="4"/>
      <c r="EF318" s="4"/>
      <c r="EG318" s="4"/>
      <c r="EH318" s="4"/>
      <c r="EI318" s="4"/>
      <c r="EJ318" s="4"/>
      <c r="EK318" s="4"/>
      <c r="EL318" s="4"/>
      <c r="EM318" s="4"/>
      <c r="EN318" s="4"/>
      <c r="EO318" s="4"/>
      <c r="EP318" s="4"/>
      <c r="EQ318" s="4"/>
      <c r="ER318" s="4"/>
      <c r="ES318" s="4"/>
      <c r="ET318" s="4"/>
      <c r="EU318" s="4"/>
      <c r="EV318" s="4"/>
      <c r="EW318" s="4"/>
      <c r="EX318" s="4"/>
      <c r="EY318" s="4"/>
      <c r="EZ318" s="4"/>
      <c r="FA318" s="4"/>
      <c r="FB318" s="4"/>
      <c r="FC318" s="4"/>
      <c r="FD318" s="4"/>
      <c r="FE318" s="4"/>
      <c r="FF318" s="4"/>
      <c r="FG318" s="4"/>
      <c r="FH318" s="4"/>
      <c r="FI318" s="4"/>
      <c r="FJ318" s="4"/>
      <c r="FK318" s="4"/>
      <c r="FL318" s="4"/>
      <c r="FM318" s="4"/>
      <c r="FN318" s="4"/>
      <c r="FO318" s="4"/>
      <c r="FP318" s="4"/>
      <c r="FQ318" s="4"/>
      <c r="FR318" s="4"/>
      <c r="FS318" s="4"/>
      <c r="FT318" s="4"/>
      <c r="FU318" s="4"/>
      <c r="FV318" s="4"/>
      <c r="FW318" s="4"/>
      <c r="FX318" s="4"/>
      <c r="FY318" s="4"/>
      <c r="FZ318" s="4"/>
      <c r="GA318" s="4"/>
      <c r="GB318" s="4"/>
      <c r="GC318" s="4"/>
      <c r="GD318" s="4"/>
      <c r="GE318" s="4"/>
      <c r="GF318" s="4"/>
      <c r="GG318" s="4"/>
      <c r="GH318" s="4"/>
      <c r="GI318" s="4"/>
      <c r="GJ318" s="4"/>
      <c r="GK318" s="4"/>
      <c r="GL318" s="4"/>
      <c r="GM318" s="4"/>
      <c r="GN318" s="4"/>
      <c r="GO318" s="4"/>
      <c r="GP318" s="4"/>
      <c r="GQ318" s="4"/>
      <c r="GR318" s="4"/>
      <c r="GS318" s="4"/>
      <c r="GT318" s="4"/>
      <c r="GU318" s="4"/>
      <c r="GV318" s="4"/>
      <c r="GW318" s="4"/>
      <c r="GX318" s="4"/>
      <c r="GY318" s="4"/>
      <c r="GZ318" s="4"/>
      <c r="HA318" s="4"/>
      <c r="HB318" s="4"/>
      <c r="HC318" s="4"/>
      <c r="HD318" s="4"/>
      <c r="HE318" s="4"/>
      <c r="HF318" s="4"/>
      <c r="HG318" s="4"/>
      <c r="HH318" s="4"/>
      <c r="HI318" s="4"/>
      <c r="HJ318" s="4"/>
      <c r="HK318" s="4"/>
      <c r="HL318" s="4"/>
      <c r="HM318" s="4"/>
      <c r="HN318" s="4"/>
      <c r="HO318" s="4"/>
      <c r="HP318" s="4"/>
      <c r="HQ318" s="4"/>
      <c r="HR318" s="4"/>
      <c r="HS318" s="4"/>
      <c r="HT318" s="4"/>
      <c r="HU318" s="4"/>
      <c r="HV318" s="4"/>
      <c r="HW318" s="4"/>
      <c r="HX318" s="4"/>
      <c r="HY318" s="4"/>
      <c r="HZ318" s="4"/>
      <c r="IA318" s="4"/>
      <c r="IB318" s="4"/>
      <c r="IC318" s="4"/>
      <c r="ID318" s="4"/>
      <c r="IE318" s="4"/>
      <c r="IF318" s="4"/>
      <c r="IG318" s="4"/>
      <c r="IH318" s="4"/>
      <c r="II318" s="4"/>
      <c r="IJ318" s="4"/>
      <c r="IK318" s="4"/>
      <c r="IL318" s="4"/>
    </row>
    <row r="319" spans="1:246">
      <c r="A319" s="1">
        <v>318</v>
      </c>
      <c r="B319" s="5" t="s">
        <v>169</v>
      </c>
      <c r="C319" s="4" t="s">
        <v>169</v>
      </c>
      <c r="D319" s="24" t="s">
        <v>1839</v>
      </c>
      <c r="F319" t="s">
        <v>307</v>
      </c>
      <c r="G319">
        <v>11</v>
      </c>
      <c r="H319" s="19" t="s">
        <v>1840</v>
      </c>
      <c r="I319" s="19" t="str">
        <f t="shared" si="14"/>
        <v>11 3046-7878</v>
      </c>
      <c r="J319" s="19"/>
      <c r="K319" s="25" t="s">
        <v>1834</v>
      </c>
      <c r="L319" t="str">
        <f t="shared" si="17"/>
        <v>Rua Manuel Guedes 504 Andar Terreo Jardim Europa 04536-070 São Paulo São Paulo SP BRASIL</v>
      </c>
      <c r="M319" s="17" t="s">
        <v>222</v>
      </c>
      <c r="N319" s="4" t="s">
        <v>1835</v>
      </c>
      <c r="O319">
        <v>504</v>
      </c>
      <c r="P319" t="s">
        <v>1837</v>
      </c>
      <c r="Q319" s="4" t="s">
        <v>1838</v>
      </c>
      <c r="R319" s="4" t="s">
        <v>1841</v>
      </c>
      <c r="S319" s="4" t="s">
        <v>341</v>
      </c>
      <c r="T319" s="4" t="s">
        <v>341</v>
      </c>
      <c r="U319" s="4" t="s">
        <v>740</v>
      </c>
      <c r="V319" s="4" t="s">
        <v>315</v>
      </c>
      <c r="W319" s="4" t="s">
        <v>79</v>
      </c>
      <c r="X319" s="4" t="s">
        <v>131</v>
      </c>
      <c r="Y319" s="13">
        <v>22856.160765330202</v>
      </c>
      <c r="Z319" s="13">
        <v>23103.827326520699</v>
      </c>
      <c r="AA319" s="309">
        <v>23103.827326520699</v>
      </c>
      <c r="AB319" t="s">
        <v>316</v>
      </c>
      <c r="AC319" s="1">
        <v>3</v>
      </c>
      <c r="AD319" s="4" t="s">
        <v>131</v>
      </c>
      <c r="AE319" s="10">
        <v>13890</v>
      </c>
      <c r="AF319" s="4"/>
      <c r="AG319" s="4"/>
      <c r="AH319" s="4" t="s">
        <v>4</v>
      </c>
      <c r="AI319" s="4" t="s">
        <v>4</v>
      </c>
      <c r="AK319" s="4"/>
      <c r="AL319" s="4"/>
      <c r="AM319" s="4"/>
      <c r="AN319" s="4"/>
      <c r="AO319" s="4"/>
      <c r="AP319" s="4"/>
      <c r="AQ319" s="4"/>
      <c r="AR319" s="4"/>
      <c r="AS319" s="4"/>
      <c r="AT319" s="4"/>
      <c r="AU319" s="4"/>
      <c r="AV319" s="4"/>
      <c r="AW319" s="4"/>
      <c r="AX319" s="4"/>
      <c r="AY319" s="4"/>
      <c r="AZ319" s="4"/>
      <c r="BA319" s="4"/>
      <c r="BB319" s="4"/>
      <c r="BC319" s="4"/>
      <c r="BD319" s="4"/>
      <c r="BE319" s="4"/>
      <c r="BF319" s="4"/>
      <c r="BG319" s="4"/>
      <c r="BH319" s="4"/>
      <c r="BI319" s="4"/>
      <c r="BJ319" s="4"/>
      <c r="BK319" s="4"/>
      <c r="BL319" s="4"/>
      <c r="BM319" s="4"/>
      <c r="BN319" s="4"/>
      <c r="BO319" s="4"/>
      <c r="BP319" s="4"/>
      <c r="BQ319" s="4"/>
      <c r="BR319" s="4"/>
      <c r="BS319" s="4"/>
      <c r="BT319" s="4"/>
      <c r="BU319" s="4"/>
      <c r="BV319" s="4"/>
      <c r="BW319" s="4"/>
      <c r="BX319" s="4"/>
      <c r="BY319" s="4"/>
      <c r="BZ319" s="4"/>
      <c r="CA319" s="4"/>
      <c r="CB319" s="4"/>
      <c r="CC319" s="4"/>
      <c r="CD319" s="4"/>
      <c r="CE319" s="4"/>
      <c r="CF319" s="4"/>
      <c r="CG319" s="4"/>
      <c r="CH319" s="4"/>
      <c r="CI319" s="4"/>
      <c r="CJ319" s="4"/>
      <c r="CK319" s="4"/>
      <c r="CL319" s="4"/>
      <c r="CM319" s="4"/>
      <c r="CN319" s="4"/>
      <c r="CO319" s="4"/>
      <c r="CP319" s="4"/>
      <c r="CQ319" s="4"/>
      <c r="CR319" s="4"/>
      <c r="CS319" s="4"/>
      <c r="CT319" s="4"/>
      <c r="CU319" s="4"/>
      <c r="CV319" s="4"/>
      <c r="CW319" s="4"/>
      <c r="CX319" s="4"/>
      <c r="CY319" s="4"/>
      <c r="CZ319" s="4"/>
      <c r="DA319" s="4"/>
      <c r="DB319" s="4"/>
      <c r="DC319" s="4"/>
      <c r="DD319" s="4"/>
      <c r="DE319" s="4"/>
      <c r="DF319" s="4"/>
      <c r="DG319" s="4"/>
      <c r="DH319" s="4"/>
      <c r="DI319" s="4"/>
      <c r="DJ319" s="4"/>
      <c r="DK319" s="4"/>
      <c r="DL319" s="4"/>
      <c r="DM319" s="4"/>
      <c r="DN319" s="4"/>
      <c r="DO319" s="4"/>
      <c r="DP319" s="4"/>
      <c r="DQ319" s="4"/>
      <c r="DR319" s="4"/>
      <c r="DS319" s="4"/>
      <c r="DT319" s="4"/>
      <c r="DU319" s="4"/>
      <c r="DV319" s="4"/>
      <c r="DW319" s="4"/>
      <c r="DX319" s="4"/>
      <c r="DY319" s="4"/>
      <c r="DZ319" s="4"/>
      <c r="EA319" s="4"/>
      <c r="EB319" s="4"/>
      <c r="EC319" s="4"/>
      <c r="ED319" s="4"/>
      <c r="EE319" s="4"/>
      <c r="EF319" s="4"/>
      <c r="EG319" s="4"/>
      <c r="EH319" s="4"/>
      <c r="EI319" s="4"/>
      <c r="EJ319" s="4"/>
      <c r="EK319" s="4"/>
      <c r="EL319" s="4"/>
      <c r="EM319" s="4"/>
      <c r="EN319" s="4"/>
      <c r="EO319" s="4"/>
      <c r="EP319" s="4"/>
      <c r="EQ319" s="4"/>
      <c r="ER319" s="4"/>
      <c r="ES319" s="4"/>
      <c r="ET319" s="4"/>
      <c r="EU319" s="4"/>
      <c r="EV319" s="4"/>
      <c r="EW319" s="4"/>
      <c r="EX319" s="4"/>
      <c r="EY319" s="4"/>
      <c r="EZ319" s="4"/>
      <c r="FA319" s="4"/>
      <c r="FB319" s="4"/>
      <c r="FC319" s="4"/>
      <c r="FD319" s="4"/>
      <c r="FE319" s="4"/>
      <c r="FF319" s="4"/>
      <c r="FG319" s="4"/>
      <c r="FH319" s="4"/>
      <c r="FI319" s="4"/>
      <c r="FJ319" s="4"/>
      <c r="FK319" s="4"/>
      <c r="FL319" s="4"/>
      <c r="FM319" s="4"/>
      <c r="FN319" s="4"/>
      <c r="FO319" s="4"/>
      <c r="FP319" s="4"/>
      <c r="FQ319" s="4"/>
      <c r="FR319" s="4"/>
      <c r="FS319" s="4"/>
      <c r="FT319" s="4"/>
      <c r="FU319" s="4"/>
      <c r="FV319" s="4"/>
      <c r="FW319" s="4"/>
      <c r="FX319" s="4"/>
      <c r="FY319" s="4"/>
      <c r="FZ319" s="4"/>
      <c r="GA319" s="4"/>
      <c r="GB319" s="4"/>
      <c r="GC319" s="4"/>
      <c r="GD319" s="4"/>
      <c r="GE319" s="4"/>
      <c r="GF319" s="4"/>
      <c r="GG319" s="4"/>
      <c r="GH319" s="4"/>
      <c r="GI319" s="4"/>
      <c r="GJ319" s="4"/>
      <c r="GK319" s="4"/>
      <c r="GL319" s="4"/>
      <c r="GM319" s="4"/>
      <c r="GN319" s="4"/>
      <c r="GO319" s="4"/>
      <c r="GP319" s="4"/>
      <c r="GQ319" s="4"/>
      <c r="GR319" s="4"/>
      <c r="GS319" s="4"/>
      <c r="GT319" s="4"/>
      <c r="GU319" s="4"/>
      <c r="GV319" s="4"/>
      <c r="GW319" s="4"/>
      <c r="GX319" s="4"/>
      <c r="GY319" s="4"/>
      <c r="GZ319" s="4"/>
      <c r="HA319" s="4"/>
      <c r="HB319" s="4"/>
      <c r="HC319" s="4"/>
      <c r="HD319" s="4"/>
      <c r="HE319" s="4"/>
      <c r="HF319" s="4"/>
      <c r="HG319" s="4"/>
      <c r="HH319" s="4"/>
      <c r="HI319" s="4"/>
      <c r="HJ319" s="4"/>
      <c r="HK319" s="4"/>
      <c r="HL319" s="4"/>
      <c r="HM319" s="4"/>
      <c r="HN319" s="4"/>
      <c r="HO319" s="4"/>
      <c r="HP319" s="4"/>
      <c r="HQ319" s="4"/>
      <c r="HR319" s="4"/>
      <c r="HS319" s="4"/>
      <c r="HT319" s="4"/>
      <c r="HU319" s="4"/>
      <c r="HV319" s="4"/>
    </row>
    <row r="320" spans="1:246">
      <c r="A320" s="1">
        <v>319</v>
      </c>
      <c r="B320" s="5" t="s">
        <v>170</v>
      </c>
      <c r="C320" s="4" t="s">
        <v>170</v>
      </c>
      <c r="D320" s="3">
        <v>43217850000159</v>
      </c>
      <c r="F320" t="s">
        <v>307</v>
      </c>
      <c r="G320" s="4" t="s">
        <v>334</v>
      </c>
      <c r="H320" s="19">
        <v>30043303</v>
      </c>
      <c r="I320" s="19" t="str">
        <f t="shared" si="14"/>
        <v>11 30043303</v>
      </c>
      <c r="J320" s="19"/>
      <c r="K320" s="25" t="s">
        <v>1842</v>
      </c>
      <c r="L320" t="str">
        <f t="shared" si="17"/>
        <v>Av Marq de São Vicente 2219 Sala 01-122c 1o andar Agua Branca 05036-040 São Paulo São Paulo BRASIL</v>
      </c>
      <c r="M320" s="4" t="s">
        <v>336</v>
      </c>
      <c r="N320" s="4" t="s">
        <v>1843</v>
      </c>
      <c r="O320" s="23">
        <v>2219</v>
      </c>
      <c r="P320" s="4" t="s">
        <v>1844</v>
      </c>
      <c r="Q320" s="4" t="s">
        <v>1493</v>
      </c>
      <c r="R320" s="20" t="s">
        <v>1845</v>
      </c>
      <c r="S320" s="4" t="s">
        <v>341</v>
      </c>
      <c r="T320" s="4" t="s">
        <v>341</v>
      </c>
      <c r="V320" t="s">
        <v>315</v>
      </c>
      <c r="W320" t="s">
        <v>59</v>
      </c>
      <c r="X320" t="s">
        <v>131</v>
      </c>
      <c r="Y320" s="13">
        <v>2019.19</v>
      </c>
      <c r="Z320" s="13">
        <v>1291.33</v>
      </c>
      <c r="AA320" s="300">
        <v>970.48</v>
      </c>
      <c r="AE320" s="17"/>
      <c r="AF320" t="s">
        <v>989</v>
      </c>
      <c r="AH320" t="s">
        <v>5</v>
      </c>
      <c r="AJ320" t="s">
        <v>1846</v>
      </c>
      <c r="AK320" s="4"/>
      <c r="AL320" s="4"/>
      <c r="AM320" s="4"/>
      <c r="AN320" s="4"/>
      <c r="AO320" s="4"/>
      <c r="AP320" s="4"/>
      <c r="AQ320" s="4"/>
      <c r="AR320" s="4"/>
      <c r="AS320" s="4"/>
      <c r="AT320" s="4"/>
      <c r="AU320" s="4"/>
      <c r="AV320" s="4"/>
      <c r="AW320" s="4"/>
      <c r="AX320" s="4"/>
      <c r="AY320" s="4"/>
      <c r="AZ320" s="4"/>
      <c r="BA320" s="4"/>
      <c r="BB320" s="4"/>
      <c r="BC320" s="4"/>
      <c r="BD320" s="4"/>
      <c r="BE320" s="4"/>
      <c r="BF320" s="4"/>
      <c r="BG320" s="4"/>
      <c r="BH320" s="4"/>
      <c r="BI320" s="4"/>
      <c r="BJ320" s="4"/>
      <c r="BK320" s="4"/>
      <c r="BL320" s="4"/>
      <c r="BM320" s="4"/>
      <c r="BN320" s="4"/>
      <c r="BO320" s="4"/>
      <c r="BP320" s="4"/>
      <c r="BQ320" s="4"/>
      <c r="BR320" s="4"/>
      <c r="BS320" s="4"/>
      <c r="BT320" s="4"/>
      <c r="BU320" s="4"/>
      <c r="BV320" s="4"/>
      <c r="BW320" s="4"/>
      <c r="BX320" s="4"/>
      <c r="BY320" s="4"/>
      <c r="BZ320" s="4"/>
      <c r="CA320" s="4"/>
      <c r="CB320" s="4"/>
      <c r="CC320" s="4"/>
      <c r="CD320" s="4"/>
      <c r="CE320" s="4"/>
      <c r="CF320" s="4"/>
      <c r="CG320" s="4"/>
      <c r="CH320" s="4"/>
      <c r="CI320" s="4"/>
      <c r="CJ320" s="4"/>
      <c r="CK320" s="4"/>
      <c r="CL320" s="4"/>
      <c r="CM320" s="4"/>
      <c r="CN320" s="4"/>
      <c r="CO320" s="4"/>
      <c r="CP320" s="4"/>
      <c r="CQ320" s="4"/>
      <c r="CR320" s="4"/>
      <c r="CS320" s="4"/>
      <c r="CT320" s="4"/>
      <c r="CU320" s="4"/>
      <c r="CV320" s="4"/>
      <c r="CW320" s="4"/>
      <c r="CX320" s="4"/>
      <c r="CY320" s="4"/>
      <c r="CZ320" s="4"/>
      <c r="DA320" s="4"/>
      <c r="DB320" s="4"/>
      <c r="DC320" s="4"/>
      <c r="DD320" s="4"/>
      <c r="DE320" s="4"/>
      <c r="DF320" s="4"/>
      <c r="DG320" s="4"/>
      <c r="DH320" s="4"/>
      <c r="DI320" s="4"/>
      <c r="DJ320" s="4"/>
      <c r="DK320" s="4"/>
      <c r="DL320" s="4"/>
      <c r="DM320" s="4"/>
      <c r="DN320" s="4"/>
      <c r="DO320" s="4"/>
      <c r="DP320" s="4"/>
      <c r="DQ320" s="4"/>
      <c r="DR320" s="4"/>
      <c r="DS320" s="4"/>
      <c r="DT320" s="4"/>
      <c r="DU320" s="4"/>
      <c r="DV320" s="4"/>
      <c r="DW320" s="4"/>
      <c r="DX320" s="4"/>
      <c r="DY320" s="4"/>
      <c r="DZ320" s="4"/>
      <c r="EA320" s="4"/>
      <c r="EB320" s="4"/>
      <c r="EC320" s="4"/>
      <c r="ED320" s="4"/>
      <c r="EE320" s="4"/>
      <c r="EF320" s="4"/>
      <c r="EG320" s="4"/>
      <c r="EH320" s="4"/>
      <c r="EI320" s="4"/>
      <c r="EJ320" s="4"/>
      <c r="EK320" s="4"/>
      <c r="EL320" s="4"/>
      <c r="EM320" s="4"/>
      <c r="EN320" s="4"/>
      <c r="EO320" s="4"/>
      <c r="EP320" s="4"/>
      <c r="EQ320" s="4"/>
      <c r="ER320" s="4"/>
      <c r="ES320" s="4"/>
      <c r="ET320" s="4"/>
      <c r="EU320" s="4"/>
      <c r="EV320" s="4"/>
      <c r="EW320" s="4"/>
      <c r="EX320" s="4"/>
      <c r="EY320" s="4"/>
      <c r="EZ320" s="4"/>
      <c r="FA320" s="4"/>
      <c r="FB320" s="4"/>
      <c r="FC320" s="4"/>
      <c r="FD320" s="4"/>
      <c r="FE320" s="4"/>
      <c r="FF320" s="4"/>
      <c r="FG320" s="4"/>
      <c r="FH320" s="4"/>
      <c r="FI320" s="4"/>
      <c r="FJ320" s="4"/>
      <c r="FK320" s="4"/>
      <c r="FL320" s="4"/>
      <c r="FM320" s="4"/>
      <c r="FN320" s="4"/>
      <c r="FO320" s="4"/>
      <c r="FP320" s="4"/>
      <c r="FQ320" s="4"/>
      <c r="FR320" s="4"/>
      <c r="FS320" s="4"/>
      <c r="FT320" s="4"/>
      <c r="FU320" s="4"/>
      <c r="FV320" s="4"/>
      <c r="FW320" s="4"/>
      <c r="FX320" s="4"/>
      <c r="FY320" s="4"/>
      <c r="FZ320" s="4"/>
      <c r="GA320" s="4"/>
      <c r="GB320" s="4"/>
      <c r="GC320" s="4"/>
      <c r="GD320" s="4"/>
      <c r="GE320" s="4"/>
      <c r="GF320" s="4"/>
      <c r="GG320" s="4"/>
      <c r="GH320" s="4"/>
      <c r="GI320" s="4"/>
      <c r="GJ320" s="4"/>
      <c r="GK320" s="4"/>
      <c r="GL320" s="4"/>
      <c r="GM320" s="4"/>
      <c r="GN320" s="4"/>
      <c r="GO320" s="4"/>
      <c r="GP320" s="4"/>
      <c r="GQ320" s="4"/>
      <c r="GR320" s="4"/>
      <c r="GS320" s="4"/>
      <c r="GT320" s="4"/>
      <c r="GU320" s="4"/>
      <c r="GV320" s="4"/>
      <c r="GW320" s="4"/>
      <c r="GX320" s="4"/>
      <c r="GY320" s="4"/>
      <c r="GZ320" s="4"/>
      <c r="HA320" s="4"/>
      <c r="HB320" s="4"/>
      <c r="HC320" s="4"/>
      <c r="HD320" s="4"/>
      <c r="HE320" s="4"/>
      <c r="HF320" s="4"/>
      <c r="HG320" s="4"/>
      <c r="HH320" s="4"/>
      <c r="HI320" s="4"/>
      <c r="HJ320" s="4"/>
      <c r="HK320" s="4"/>
      <c r="HL320" s="4"/>
      <c r="HM320" s="4"/>
      <c r="HN320" s="4"/>
      <c r="HO320" s="4"/>
      <c r="HP320" s="4"/>
      <c r="HQ320" s="4"/>
      <c r="HR320" s="4"/>
      <c r="HS320" s="4"/>
      <c r="HT320" s="4"/>
      <c r="HU320" s="4"/>
      <c r="HV320" s="4"/>
      <c r="HW320" s="4"/>
      <c r="HX320" s="4"/>
      <c r="HY320" s="4"/>
      <c r="HZ320" s="4"/>
      <c r="IA320" s="4"/>
      <c r="IB320" s="4"/>
      <c r="IC320" s="4"/>
      <c r="ID320" s="4"/>
      <c r="IE320" s="4"/>
      <c r="IF320" s="4"/>
      <c r="IG320" s="4"/>
      <c r="IH320" s="4"/>
      <c r="II320" s="4"/>
      <c r="IJ320" s="4"/>
      <c r="IK320" s="4"/>
      <c r="IL320" s="4"/>
    </row>
    <row r="321" spans="1:246">
      <c r="A321" s="1">
        <v>320</v>
      </c>
      <c r="B321" s="5" t="s">
        <v>1847</v>
      </c>
      <c r="C321" s="4" t="s">
        <v>1847</v>
      </c>
      <c r="D321" s="3">
        <v>21463816000121</v>
      </c>
      <c r="F321" t="s">
        <v>316</v>
      </c>
      <c r="G321" s="4" t="s">
        <v>308</v>
      </c>
      <c r="H321" s="19">
        <v>87845173</v>
      </c>
      <c r="I321" s="19" t="str">
        <f t="shared" si="14"/>
        <v>21 87845173</v>
      </c>
      <c r="J321" s="19"/>
      <c r="K321" s="25" t="s">
        <v>1848</v>
      </c>
      <c r="L321" t="str">
        <f t="shared" si="17"/>
        <v>Pc Cabo Luiz Quevedo 10 Inhoaiba 23063220 Rio de Janeiro Rio de Janeiro BRASIL</v>
      </c>
      <c r="M321" s="4" t="s">
        <v>712</v>
      </c>
      <c r="N321" s="4" t="s">
        <v>1849</v>
      </c>
      <c r="O321" s="4" t="s">
        <v>911</v>
      </c>
      <c r="P321" s="4"/>
      <c r="Q321" s="4" t="s">
        <v>1850</v>
      </c>
      <c r="R321" s="20">
        <v>23063220</v>
      </c>
      <c r="S321" s="4" t="s">
        <v>242</v>
      </c>
      <c r="T321" s="4" t="s">
        <v>242</v>
      </c>
      <c r="V321" t="s">
        <v>315</v>
      </c>
      <c r="Z321" s="13">
        <v>0</v>
      </c>
      <c r="AA321" s="13"/>
      <c r="AI321" s="4"/>
      <c r="AK321" s="4"/>
      <c r="AL321" s="4"/>
      <c r="AM321" s="4"/>
      <c r="AN321" s="4"/>
      <c r="AO321" s="4"/>
      <c r="AP321" s="4"/>
      <c r="AQ321" s="4"/>
      <c r="AR321" s="4"/>
      <c r="AS321" s="4"/>
      <c r="AT321" s="4"/>
      <c r="AU321" s="4"/>
      <c r="AV321" s="4"/>
      <c r="AW321" s="4"/>
      <c r="AX321" s="4"/>
      <c r="AY321" s="4"/>
      <c r="AZ321" s="4"/>
      <c r="BA321" s="4"/>
      <c r="BB321" s="4"/>
      <c r="BC321" s="4"/>
      <c r="BD321" s="4"/>
      <c r="BE321" s="4"/>
      <c r="BF321" s="4"/>
      <c r="BG321" s="4"/>
      <c r="BH321" s="4"/>
      <c r="BI321" s="4"/>
      <c r="BJ321" s="4"/>
      <c r="BK321" s="4"/>
      <c r="BL321" s="4"/>
      <c r="BM321" s="4"/>
      <c r="BN321" s="4"/>
      <c r="BO321" s="4"/>
      <c r="BP321" s="4"/>
      <c r="BQ321" s="4"/>
      <c r="BR321" s="4"/>
      <c r="BS321" s="4"/>
      <c r="BT321" s="4"/>
      <c r="BU321" s="4"/>
      <c r="BV321" s="4"/>
      <c r="BW321" s="4"/>
      <c r="BX321" s="4"/>
      <c r="BY321" s="4"/>
      <c r="BZ321" s="4"/>
      <c r="CA321" s="4"/>
      <c r="CB321" s="4"/>
      <c r="CC321" s="4"/>
      <c r="CD321" s="4"/>
      <c r="CE321" s="4"/>
      <c r="CF321" s="4"/>
      <c r="CG321" s="4"/>
      <c r="CH321" s="4"/>
      <c r="CI321" s="4"/>
      <c r="CJ321" s="4"/>
      <c r="CK321" s="4"/>
      <c r="CL321" s="4"/>
      <c r="CM321" s="4"/>
      <c r="CN321" s="4"/>
      <c r="CO321" s="4"/>
      <c r="CP321" s="4"/>
      <c r="CQ321" s="4"/>
      <c r="CR321" s="4"/>
      <c r="CS321" s="4"/>
      <c r="CT321" s="4"/>
      <c r="CU321" s="4"/>
      <c r="CV321" s="4"/>
      <c r="CW321" s="4"/>
      <c r="CX321" s="4"/>
      <c r="CY321" s="4"/>
      <c r="CZ321" s="4"/>
      <c r="DA321" s="4"/>
      <c r="DB321" s="4"/>
      <c r="DC321" s="4"/>
      <c r="DD321" s="4"/>
      <c r="DE321" s="4"/>
      <c r="DF321" s="4"/>
      <c r="DG321" s="4"/>
      <c r="DH321" s="4"/>
      <c r="DI321" s="4"/>
      <c r="DJ321" s="4"/>
      <c r="DK321" s="4"/>
      <c r="DL321" s="4"/>
      <c r="DM321" s="4"/>
      <c r="DN321" s="4"/>
      <c r="DO321" s="4"/>
      <c r="DP321" s="4"/>
      <c r="DQ321" s="4"/>
      <c r="DR321" s="4"/>
      <c r="DS321" s="4"/>
      <c r="DT321" s="4"/>
      <c r="DU321" s="4"/>
      <c r="DV321" s="4"/>
      <c r="DW321" s="4"/>
      <c r="DX321" s="4"/>
      <c r="DY321" s="4"/>
      <c r="DZ321" s="4"/>
      <c r="EA321" s="4"/>
      <c r="EB321" s="4"/>
      <c r="EC321" s="4"/>
      <c r="ED321" s="4"/>
      <c r="EE321" s="4"/>
      <c r="EF321" s="4"/>
      <c r="EG321" s="4"/>
      <c r="EH321" s="4"/>
      <c r="EI321" s="4"/>
      <c r="EJ321" s="4"/>
      <c r="EK321" s="4"/>
      <c r="EL321" s="4"/>
      <c r="EM321" s="4"/>
      <c r="EN321" s="4"/>
      <c r="EO321" s="4"/>
      <c r="EP321" s="4"/>
      <c r="EQ321" s="4"/>
      <c r="ER321" s="4"/>
      <c r="ES321" s="4"/>
      <c r="ET321" s="4"/>
      <c r="EU321" s="4"/>
      <c r="EV321" s="4"/>
      <c r="EW321" s="4"/>
      <c r="EX321" s="4"/>
      <c r="EY321" s="4"/>
      <c r="EZ321" s="4"/>
      <c r="FA321" s="4"/>
      <c r="FB321" s="4"/>
      <c r="FC321" s="4"/>
      <c r="FD321" s="4"/>
      <c r="FE321" s="4"/>
      <c r="FF321" s="4"/>
      <c r="FG321" s="4"/>
      <c r="FH321" s="4"/>
      <c r="FI321" s="4"/>
      <c r="FJ321" s="4"/>
      <c r="FK321" s="4"/>
      <c r="FL321" s="4"/>
      <c r="FM321" s="4"/>
      <c r="FN321" s="4"/>
      <c r="FO321" s="4"/>
      <c r="FP321" s="4"/>
      <c r="FQ321" s="4"/>
      <c r="FR321" s="4"/>
      <c r="FS321" s="4"/>
      <c r="FT321" s="4"/>
      <c r="FU321" s="4"/>
      <c r="FV321" s="4"/>
      <c r="FW321" s="4"/>
      <c r="FX321" s="4"/>
      <c r="FY321" s="4"/>
      <c r="FZ321" s="4"/>
      <c r="GA321" s="4"/>
      <c r="GB321" s="4"/>
      <c r="GC321" s="4"/>
      <c r="GD321" s="4"/>
      <c r="GE321" s="4"/>
      <c r="GF321" s="4"/>
      <c r="GG321" s="4"/>
      <c r="GH321" s="4"/>
      <c r="GI321" s="4"/>
      <c r="GJ321" s="4"/>
      <c r="GK321" s="4"/>
      <c r="GL321" s="4"/>
      <c r="GM321" s="4"/>
      <c r="GN321" s="4"/>
      <c r="GO321" s="4"/>
      <c r="GP321" s="4"/>
      <c r="GQ321" s="4"/>
      <c r="GR321" s="4"/>
      <c r="GS321" s="4"/>
      <c r="GT321" s="4"/>
      <c r="GU321" s="4"/>
      <c r="GV321" s="4"/>
      <c r="GW321" s="4"/>
      <c r="GX321" s="4"/>
      <c r="GY321" s="4"/>
      <c r="GZ321" s="4"/>
      <c r="HA321" s="4"/>
      <c r="HB321" s="4"/>
      <c r="HC321" s="4"/>
      <c r="HD321" s="4"/>
      <c r="HE321" s="4"/>
      <c r="HF321" s="4"/>
      <c r="HG321" s="4"/>
      <c r="HH321" s="4"/>
      <c r="HI321" s="4"/>
      <c r="HJ321" s="4"/>
      <c r="HK321" s="4"/>
      <c r="HL321" s="4"/>
      <c r="HM321" s="4"/>
      <c r="HN321" s="4"/>
      <c r="HO321" s="4"/>
      <c r="HP321" s="4"/>
      <c r="HQ321" s="4"/>
      <c r="HR321" s="4"/>
      <c r="HS321" s="4"/>
      <c r="HT321" s="4"/>
      <c r="HU321" s="4"/>
      <c r="HV321" s="4"/>
      <c r="HW321" s="4"/>
      <c r="HX321" s="4"/>
      <c r="HY321" s="4"/>
      <c r="HZ321" s="4"/>
      <c r="IA321" s="4"/>
      <c r="IB321" s="4"/>
      <c r="IC321" s="4"/>
      <c r="ID321" s="4"/>
      <c r="IE321" s="4"/>
      <c r="IF321" s="4"/>
      <c r="IG321" s="4"/>
      <c r="IH321" s="4"/>
      <c r="II321" s="4"/>
      <c r="IJ321" s="4"/>
      <c r="IK321" s="4"/>
      <c r="IL321" s="4"/>
    </row>
    <row r="322" spans="1:246">
      <c r="A322" s="1">
        <v>321</v>
      </c>
      <c r="B322" s="5" t="s">
        <v>1851</v>
      </c>
      <c r="C322" s="4" t="s">
        <v>1851</v>
      </c>
      <c r="D322" s="3">
        <v>27175959000114</v>
      </c>
      <c r="F322" t="s">
        <v>307</v>
      </c>
      <c r="G322" s="4" t="s">
        <v>558</v>
      </c>
      <c r="H322" s="19">
        <v>40404017</v>
      </c>
      <c r="I322" s="19" t="str">
        <f t="shared" si="14"/>
        <v>81 40404017</v>
      </c>
      <c r="J322" s="19"/>
      <c r="K322" s="25" t="s">
        <v>1852</v>
      </c>
      <c r="L322" t="str">
        <f t="shared" si="17"/>
        <v>Av Brasil 934 São Diogo II 29163165 Espirito Santo Serra BRASIL</v>
      </c>
      <c r="M322" s="4" t="s">
        <v>336</v>
      </c>
      <c r="N322" s="4" t="s">
        <v>244</v>
      </c>
      <c r="O322" s="4" t="s">
        <v>1853</v>
      </c>
      <c r="P322" s="4"/>
      <c r="Q322" s="4" t="s">
        <v>1854</v>
      </c>
      <c r="R322" s="20">
        <v>29163165</v>
      </c>
      <c r="S322" s="4" t="s">
        <v>919</v>
      </c>
      <c r="T322" s="4" t="s">
        <v>961</v>
      </c>
      <c r="V322" t="s">
        <v>315</v>
      </c>
      <c r="W322" t="s">
        <v>79</v>
      </c>
      <c r="X322" t="s">
        <v>131</v>
      </c>
      <c r="Y322" s="13">
        <v>2160844.44301116</v>
      </c>
      <c r="Z322" s="13">
        <v>2184259.0889774198</v>
      </c>
      <c r="AA322" s="309">
        <v>2184259.0889774198</v>
      </c>
      <c r="AB322" t="s">
        <v>316</v>
      </c>
      <c r="AC322" s="1">
        <v>3</v>
      </c>
      <c r="AD322" t="s">
        <v>131</v>
      </c>
      <c r="AE322" s="17">
        <v>1313174.58</v>
      </c>
      <c r="AH322" t="s">
        <v>4</v>
      </c>
      <c r="AI322" s="4" t="s">
        <v>4</v>
      </c>
      <c r="AK322" s="4"/>
      <c r="AL322" s="4"/>
      <c r="AM322" s="4"/>
      <c r="AN322" s="4"/>
      <c r="AO322" s="4"/>
      <c r="AP322" s="4"/>
      <c r="AQ322" s="4"/>
      <c r="AR322" s="4"/>
      <c r="AS322" s="4"/>
      <c r="AT322" s="4"/>
      <c r="AU322" s="4"/>
      <c r="AV322" s="4"/>
      <c r="AW322" s="4"/>
      <c r="AX322" s="4"/>
      <c r="AY322" s="4"/>
      <c r="AZ322" s="4"/>
      <c r="BA322" s="4"/>
      <c r="BB322" s="4"/>
      <c r="BC322" s="4"/>
      <c r="BD322" s="4"/>
      <c r="BE322" s="4"/>
      <c r="BF322" s="4"/>
      <c r="BG322" s="4"/>
      <c r="BH322" s="4"/>
      <c r="BI322" s="4"/>
      <c r="BJ322" s="4"/>
      <c r="BK322" s="4"/>
      <c r="BL322" s="4"/>
      <c r="BM322" s="4"/>
      <c r="BN322" s="4"/>
      <c r="BO322" s="4"/>
      <c r="BP322" s="4"/>
      <c r="BQ322" s="4"/>
      <c r="BR322" s="4"/>
      <c r="BS322" s="4"/>
      <c r="BT322" s="4"/>
      <c r="BU322" s="4"/>
      <c r="BV322" s="4"/>
      <c r="BW322" s="4"/>
      <c r="BX322" s="4"/>
      <c r="BY322" s="4"/>
      <c r="BZ322" s="4"/>
      <c r="CA322" s="4"/>
      <c r="CB322" s="4"/>
      <c r="CC322" s="4"/>
      <c r="CD322" s="4"/>
      <c r="CE322" s="4"/>
      <c r="CF322" s="4"/>
      <c r="CG322" s="4"/>
      <c r="CH322" s="4"/>
      <c r="CI322" s="4"/>
      <c r="CJ322" s="4"/>
      <c r="CK322" s="4"/>
      <c r="CL322" s="4"/>
      <c r="CM322" s="4"/>
      <c r="CN322" s="4"/>
      <c r="CO322" s="4"/>
      <c r="CP322" s="4"/>
      <c r="CQ322" s="4"/>
      <c r="CR322" s="4"/>
      <c r="CS322" s="4"/>
      <c r="CT322" s="4"/>
      <c r="CU322" s="4"/>
      <c r="CV322" s="4"/>
      <c r="CW322" s="4"/>
      <c r="CX322" s="4"/>
      <c r="CY322" s="4"/>
      <c r="CZ322" s="4"/>
      <c r="DA322" s="4"/>
      <c r="DB322" s="4"/>
      <c r="DC322" s="4"/>
      <c r="DD322" s="4"/>
      <c r="DE322" s="4"/>
      <c r="DF322" s="4"/>
      <c r="DG322" s="4"/>
      <c r="DH322" s="4"/>
      <c r="DI322" s="4"/>
      <c r="DJ322" s="4"/>
      <c r="DK322" s="4"/>
      <c r="DL322" s="4"/>
      <c r="DM322" s="4"/>
      <c r="DN322" s="4"/>
      <c r="DO322" s="4"/>
      <c r="DP322" s="4"/>
      <c r="DQ322" s="4"/>
      <c r="DR322" s="4"/>
      <c r="DS322" s="4"/>
      <c r="DT322" s="4"/>
      <c r="DU322" s="4"/>
      <c r="DV322" s="4"/>
      <c r="DW322" s="4"/>
      <c r="DX322" s="4"/>
      <c r="DY322" s="4"/>
      <c r="DZ322" s="4"/>
      <c r="EA322" s="4"/>
      <c r="EB322" s="4"/>
      <c r="EC322" s="4"/>
      <c r="ED322" s="4"/>
      <c r="EE322" s="4"/>
      <c r="EF322" s="4"/>
      <c r="EG322" s="4"/>
      <c r="EH322" s="4"/>
      <c r="EI322" s="4"/>
      <c r="EJ322" s="4"/>
      <c r="EK322" s="4"/>
      <c r="EL322" s="4"/>
      <c r="EM322" s="4"/>
      <c r="EN322" s="4"/>
      <c r="EO322" s="4"/>
      <c r="EP322" s="4"/>
      <c r="EQ322" s="4"/>
      <c r="ER322" s="4"/>
      <c r="ES322" s="4"/>
      <c r="ET322" s="4"/>
      <c r="EU322" s="4"/>
      <c r="EV322" s="4"/>
      <c r="EW322" s="4"/>
      <c r="EX322" s="4"/>
      <c r="EY322" s="4"/>
      <c r="EZ322" s="4"/>
      <c r="FA322" s="4"/>
      <c r="FB322" s="4"/>
      <c r="FC322" s="4"/>
      <c r="FD322" s="4"/>
      <c r="FE322" s="4"/>
      <c r="FF322" s="4"/>
      <c r="FG322" s="4"/>
      <c r="FH322" s="4"/>
      <c r="FI322" s="4"/>
      <c r="FJ322" s="4"/>
      <c r="FK322" s="4"/>
      <c r="FL322" s="4"/>
      <c r="FM322" s="4"/>
      <c r="FN322" s="4"/>
      <c r="FO322" s="4"/>
      <c r="FP322" s="4"/>
      <c r="FQ322" s="4"/>
      <c r="FR322" s="4"/>
      <c r="FS322" s="4"/>
      <c r="FT322" s="4"/>
      <c r="FU322" s="4"/>
      <c r="FV322" s="4"/>
      <c r="FW322" s="4"/>
      <c r="FX322" s="4"/>
      <c r="FY322" s="4"/>
      <c r="FZ322" s="4"/>
      <c r="GA322" s="4"/>
      <c r="GB322" s="4"/>
      <c r="GC322" s="4"/>
      <c r="GD322" s="4"/>
      <c r="GE322" s="4"/>
      <c r="GF322" s="4"/>
      <c r="GG322" s="4"/>
      <c r="GH322" s="4"/>
      <c r="GI322" s="4"/>
      <c r="GJ322" s="4"/>
      <c r="GK322" s="4"/>
      <c r="GL322" s="4"/>
      <c r="GM322" s="4"/>
      <c r="GN322" s="4"/>
      <c r="GO322" s="4"/>
      <c r="GP322" s="4"/>
      <c r="GQ322" s="4"/>
      <c r="GR322" s="4"/>
      <c r="GS322" s="4"/>
      <c r="GT322" s="4"/>
      <c r="GU322" s="4"/>
      <c r="GV322" s="4"/>
      <c r="GW322" s="4"/>
      <c r="GX322" s="4"/>
      <c r="GY322" s="4"/>
      <c r="GZ322" s="4"/>
      <c r="HA322" s="4"/>
      <c r="HB322" s="4"/>
      <c r="HC322" s="4"/>
      <c r="HD322" s="4"/>
      <c r="HE322" s="4"/>
      <c r="HF322" s="4"/>
      <c r="HG322" s="4"/>
      <c r="HH322" s="4"/>
      <c r="HI322" s="4"/>
      <c r="HJ322" s="4"/>
      <c r="HK322" s="4"/>
      <c r="HL322" s="4"/>
      <c r="HM322" s="4"/>
      <c r="HN322" s="4"/>
      <c r="HO322" s="4"/>
      <c r="HP322" s="4"/>
      <c r="HQ322" s="4"/>
      <c r="HR322" s="4"/>
      <c r="HS322" s="4"/>
      <c r="HT322" s="4"/>
      <c r="HU322" s="4"/>
      <c r="HV322" s="4"/>
      <c r="HW322" s="4"/>
      <c r="HX322" s="4"/>
      <c r="HY322" s="4"/>
      <c r="HZ322" s="4"/>
      <c r="IA322" s="4"/>
      <c r="IB322" s="4"/>
      <c r="IC322" s="4"/>
      <c r="ID322" s="4"/>
      <c r="IE322" s="4"/>
      <c r="IF322" s="4"/>
      <c r="IG322" s="4"/>
      <c r="IH322" s="4"/>
      <c r="II322" s="4"/>
      <c r="IJ322" s="4"/>
      <c r="IK322" s="4"/>
      <c r="IL322" s="4"/>
    </row>
    <row r="323" spans="1:246">
      <c r="A323" s="1">
        <v>322</v>
      </c>
      <c r="B323" s="5" t="s">
        <v>1855</v>
      </c>
      <c r="C323" s="4" t="s">
        <v>1855</v>
      </c>
      <c r="D323" s="3">
        <v>61194353000164</v>
      </c>
      <c r="F323" t="s">
        <v>307</v>
      </c>
      <c r="G323" s="4" t="s">
        <v>334</v>
      </c>
      <c r="H323" s="19">
        <v>30034828</v>
      </c>
      <c r="I323" s="19" t="str">
        <f t="shared" si="14"/>
        <v>11 30034828</v>
      </c>
      <c r="J323" s="19"/>
      <c r="K323" s="25" t="s">
        <v>1856</v>
      </c>
      <c r="L323" t="str">
        <f t="shared" si="17"/>
        <v>Av Brigadeiro Faria Lima 3500 3o andar Itaim Bibi 4538132 São Paulo São Paulo BRASIL</v>
      </c>
      <c r="M323" s="4" t="s">
        <v>336</v>
      </c>
      <c r="N323" s="4" t="s">
        <v>736</v>
      </c>
      <c r="O323" s="4" t="s">
        <v>1857</v>
      </c>
      <c r="P323" s="4" t="s">
        <v>1353</v>
      </c>
      <c r="Q323" s="4" t="s">
        <v>738</v>
      </c>
      <c r="R323" s="20">
        <v>4538132</v>
      </c>
      <c r="S323" s="4" t="s">
        <v>341</v>
      </c>
      <c r="T323" s="4" t="s">
        <v>341</v>
      </c>
      <c r="V323" t="s">
        <v>315</v>
      </c>
      <c r="Z323" s="13">
        <v>0</v>
      </c>
      <c r="AA323" s="13"/>
      <c r="AI323" s="4"/>
      <c r="AK323" s="4"/>
      <c r="AL323" s="4"/>
      <c r="AM323" s="4"/>
      <c r="AN323" s="4"/>
      <c r="AO323" s="4"/>
      <c r="AP323" s="4"/>
      <c r="AQ323" s="4"/>
      <c r="AR323" s="4"/>
      <c r="AS323" s="4"/>
      <c r="AT323" s="4"/>
      <c r="AU323" s="4"/>
      <c r="AV323" s="4"/>
      <c r="AW323" s="4"/>
      <c r="AX323" s="4"/>
      <c r="AY323" s="4"/>
      <c r="AZ323" s="4"/>
      <c r="BA323" s="4"/>
      <c r="BB323" s="4"/>
      <c r="BC323" s="4"/>
      <c r="BD323" s="4"/>
      <c r="BE323" s="4"/>
      <c r="BF323" s="4"/>
      <c r="BG323" s="4"/>
      <c r="BH323" s="4"/>
      <c r="BI323" s="4"/>
      <c r="BJ323" s="4"/>
      <c r="BK323" s="4"/>
      <c r="BL323" s="4"/>
      <c r="BM323" s="4"/>
      <c r="BN323" s="4"/>
      <c r="BO323" s="4"/>
      <c r="BP323" s="4"/>
      <c r="BQ323" s="4"/>
      <c r="BR323" s="4"/>
      <c r="BS323" s="4"/>
      <c r="BT323" s="4"/>
      <c r="BU323" s="4"/>
      <c r="BV323" s="4"/>
      <c r="BW323" s="4"/>
      <c r="BX323" s="4"/>
      <c r="BY323" s="4"/>
      <c r="BZ323" s="4"/>
      <c r="CA323" s="4"/>
      <c r="CB323" s="4"/>
      <c r="CC323" s="4"/>
      <c r="CD323" s="4"/>
      <c r="CE323" s="4"/>
      <c r="CF323" s="4"/>
      <c r="CG323" s="4"/>
      <c r="CH323" s="4"/>
      <c r="CI323" s="4"/>
      <c r="CJ323" s="4"/>
      <c r="CK323" s="4"/>
      <c r="CL323" s="4"/>
      <c r="CM323" s="4"/>
      <c r="CN323" s="4"/>
      <c r="CO323" s="4"/>
      <c r="CP323" s="4"/>
      <c r="CQ323" s="4"/>
      <c r="CR323" s="4"/>
      <c r="CS323" s="4"/>
      <c r="CT323" s="4"/>
      <c r="CU323" s="4"/>
      <c r="CV323" s="4"/>
      <c r="CW323" s="4"/>
      <c r="CX323" s="4"/>
      <c r="CY323" s="4"/>
      <c r="CZ323" s="4"/>
      <c r="DA323" s="4"/>
      <c r="DB323" s="4"/>
      <c r="DC323" s="4"/>
      <c r="DD323" s="4"/>
      <c r="DE323" s="4"/>
      <c r="DF323" s="4"/>
      <c r="DG323" s="4"/>
      <c r="DH323" s="4"/>
      <c r="DI323" s="4"/>
      <c r="DJ323" s="4"/>
      <c r="DK323" s="4"/>
      <c r="DL323" s="4"/>
      <c r="DM323" s="4"/>
      <c r="DN323" s="4"/>
      <c r="DO323" s="4"/>
      <c r="DP323" s="4"/>
      <c r="DQ323" s="4"/>
      <c r="DR323" s="4"/>
      <c r="DS323" s="4"/>
      <c r="DT323" s="4"/>
      <c r="DU323" s="4"/>
      <c r="DV323" s="4"/>
      <c r="DW323" s="4"/>
      <c r="DX323" s="4"/>
      <c r="DY323" s="4"/>
      <c r="DZ323" s="4"/>
      <c r="EA323" s="4"/>
      <c r="EB323" s="4"/>
      <c r="EC323" s="4"/>
      <c r="ED323" s="4"/>
      <c r="EE323" s="4"/>
      <c r="EF323" s="4"/>
      <c r="EG323" s="4"/>
      <c r="EH323" s="4"/>
      <c r="EI323" s="4"/>
      <c r="EJ323" s="4"/>
      <c r="EK323" s="4"/>
      <c r="EL323" s="4"/>
      <c r="EM323" s="4"/>
      <c r="EN323" s="4"/>
      <c r="EO323" s="4"/>
      <c r="EP323" s="4"/>
      <c r="EQ323" s="4"/>
      <c r="ER323" s="4"/>
      <c r="ES323" s="4"/>
      <c r="ET323" s="4"/>
      <c r="EU323" s="4"/>
      <c r="EV323" s="4"/>
      <c r="EW323" s="4"/>
      <c r="EX323" s="4"/>
      <c r="EY323" s="4"/>
      <c r="EZ323" s="4"/>
      <c r="FA323" s="4"/>
      <c r="FB323" s="4"/>
      <c r="FC323" s="4"/>
      <c r="FD323" s="4"/>
      <c r="FE323" s="4"/>
      <c r="FF323" s="4"/>
      <c r="FG323" s="4"/>
      <c r="FH323" s="4"/>
      <c r="FI323" s="4"/>
      <c r="FJ323" s="4"/>
      <c r="FK323" s="4"/>
      <c r="FL323" s="4"/>
      <c r="FM323" s="4"/>
      <c r="FN323" s="4"/>
      <c r="FO323" s="4"/>
      <c r="FP323" s="4"/>
      <c r="FQ323" s="4"/>
      <c r="FR323" s="4"/>
      <c r="FS323" s="4"/>
      <c r="FT323" s="4"/>
      <c r="FU323" s="4"/>
      <c r="FV323" s="4"/>
      <c r="FW323" s="4"/>
      <c r="FX323" s="4"/>
      <c r="FY323" s="4"/>
      <c r="FZ323" s="4"/>
      <c r="GA323" s="4"/>
      <c r="GB323" s="4"/>
      <c r="GC323" s="4"/>
      <c r="GD323" s="4"/>
      <c r="GE323" s="4"/>
      <c r="GF323" s="4"/>
      <c r="GG323" s="4"/>
      <c r="GH323" s="4"/>
      <c r="GI323" s="4"/>
      <c r="GJ323" s="4"/>
      <c r="GK323" s="4"/>
      <c r="GL323" s="4"/>
      <c r="GM323" s="4"/>
      <c r="GN323" s="4"/>
      <c r="GO323" s="4"/>
      <c r="GP323" s="4"/>
      <c r="GQ323" s="4"/>
      <c r="GR323" s="4"/>
      <c r="GS323" s="4"/>
      <c r="GT323" s="4"/>
      <c r="GU323" s="4"/>
      <c r="GV323" s="4"/>
      <c r="GW323" s="4"/>
      <c r="GX323" s="4"/>
      <c r="GY323" s="4"/>
      <c r="GZ323" s="4"/>
      <c r="HA323" s="4"/>
      <c r="HB323" s="4"/>
      <c r="HC323" s="4"/>
      <c r="HD323" s="4"/>
      <c r="HE323" s="4"/>
      <c r="HF323" s="4"/>
      <c r="HG323" s="4"/>
      <c r="HH323" s="4"/>
      <c r="HI323" s="4"/>
      <c r="HJ323" s="4"/>
      <c r="HK323" s="4"/>
      <c r="HL323" s="4"/>
      <c r="HM323" s="4"/>
      <c r="HN323" s="4"/>
      <c r="HO323" s="4"/>
      <c r="HP323" s="4"/>
      <c r="HQ323" s="4"/>
      <c r="HR323" s="4"/>
      <c r="HS323" s="4"/>
      <c r="HT323" s="4"/>
      <c r="HU323" s="4"/>
      <c r="HV323" s="4"/>
      <c r="HW323" s="4"/>
      <c r="HX323" s="4"/>
      <c r="HY323" s="4"/>
      <c r="HZ323" s="4"/>
      <c r="IA323" s="4"/>
      <c r="IB323" s="4"/>
      <c r="IC323" s="4"/>
      <c r="ID323" s="4"/>
      <c r="IE323" s="4"/>
      <c r="IF323" s="4"/>
      <c r="IG323" s="4"/>
      <c r="IH323" s="4"/>
      <c r="II323" s="4"/>
      <c r="IJ323" s="4"/>
      <c r="IK323" s="4"/>
      <c r="IL323" s="4"/>
    </row>
    <row r="324" spans="1:246">
      <c r="A324" s="1">
        <v>323</v>
      </c>
      <c r="B324" s="5" t="s">
        <v>1858</v>
      </c>
      <c r="C324" s="4" t="s">
        <v>1858</v>
      </c>
      <c r="D324" s="30">
        <v>66730775734</v>
      </c>
      <c r="F324" t="s">
        <v>307</v>
      </c>
      <c r="G324" s="4"/>
      <c r="H324" s="19" t="s">
        <v>247</v>
      </c>
      <c r="I324" s="19" t="str">
        <f t="shared" si="14"/>
        <v>não encontrado</v>
      </c>
      <c r="J324" s="19"/>
      <c r="K324" s="25" t="s">
        <v>344</v>
      </c>
      <c r="L324" t="str">
        <f t="shared" si="17"/>
        <v>Rua Jacarandas da Peninsula 1160 Barra da Tijuca 22776-050 Rio de Janeiro Rio de Janeiro BRASIL</v>
      </c>
      <c r="M324" s="4" t="s">
        <v>222</v>
      </c>
      <c r="N324" s="4" t="s">
        <v>1859</v>
      </c>
      <c r="O324" s="4" t="s">
        <v>1860</v>
      </c>
      <c r="P324" s="4"/>
      <c r="Q324" s="4" t="s">
        <v>578</v>
      </c>
      <c r="R324" s="20" t="s">
        <v>1861</v>
      </c>
      <c r="S324" s="4" t="s">
        <v>242</v>
      </c>
      <c r="T324" s="4" t="s">
        <v>242</v>
      </c>
      <c r="V324" t="s">
        <v>315</v>
      </c>
      <c r="Z324" s="13">
        <v>687.75</v>
      </c>
      <c r="AA324" s="13"/>
      <c r="AF324" s="19" t="s">
        <v>1221</v>
      </c>
      <c r="AI324" s="4"/>
      <c r="AK324" s="4"/>
      <c r="AL324" s="4"/>
      <c r="AM324" s="4"/>
      <c r="AN324" s="4"/>
      <c r="AO324" s="4"/>
      <c r="AP324" s="4"/>
      <c r="AQ324" s="4"/>
      <c r="AR324" s="4"/>
      <c r="AS324" s="4"/>
      <c r="AT324" s="4"/>
      <c r="AU324" s="4"/>
      <c r="AV324" s="4"/>
      <c r="AW324" s="4"/>
      <c r="AX324" s="4"/>
      <c r="AY324" s="4"/>
      <c r="AZ324" s="4"/>
      <c r="BA324" s="4"/>
      <c r="BB324" s="4"/>
      <c r="BC324" s="4"/>
      <c r="BD324" s="4"/>
      <c r="BE324" s="4"/>
      <c r="BF324" s="4"/>
      <c r="BG324" s="4"/>
      <c r="BH324" s="4"/>
      <c r="BI324" s="4"/>
      <c r="BJ324" s="4"/>
      <c r="BK324" s="4"/>
      <c r="BL324" s="4"/>
      <c r="BM324" s="4"/>
      <c r="BN324" s="4"/>
      <c r="BO324" s="4"/>
      <c r="BP324" s="4"/>
      <c r="BQ324" s="4"/>
      <c r="BR324" s="4"/>
      <c r="BS324" s="4"/>
      <c r="BT324" s="4"/>
      <c r="BU324" s="4"/>
      <c r="BV324" s="4"/>
      <c r="BW324" s="4"/>
      <c r="BX324" s="4"/>
      <c r="BY324" s="4"/>
      <c r="BZ324" s="4"/>
      <c r="CA324" s="4"/>
      <c r="CB324" s="4"/>
      <c r="CC324" s="4"/>
      <c r="CD324" s="4"/>
      <c r="CE324" s="4"/>
      <c r="CF324" s="4"/>
      <c r="CG324" s="4"/>
      <c r="CH324" s="4"/>
      <c r="CI324" s="4"/>
      <c r="CJ324" s="4"/>
      <c r="CK324" s="4"/>
      <c r="CL324" s="4"/>
      <c r="CM324" s="4"/>
      <c r="CN324" s="4"/>
      <c r="CO324" s="4"/>
      <c r="CP324" s="4"/>
      <c r="CQ324" s="4"/>
      <c r="CR324" s="4"/>
      <c r="CS324" s="4"/>
      <c r="CT324" s="4"/>
      <c r="CU324" s="4"/>
      <c r="CV324" s="4"/>
      <c r="CW324" s="4"/>
      <c r="CX324" s="4"/>
      <c r="CY324" s="4"/>
      <c r="CZ324" s="4"/>
      <c r="DA324" s="4"/>
      <c r="DB324" s="4"/>
      <c r="DC324" s="4"/>
      <c r="DD324" s="4"/>
      <c r="DE324" s="4"/>
      <c r="DF324" s="4"/>
      <c r="DG324" s="4"/>
      <c r="DH324" s="4"/>
      <c r="DI324" s="4"/>
      <c r="DJ324" s="4"/>
      <c r="DK324" s="4"/>
      <c r="DL324" s="4"/>
      <c r="DM324" s="4"/>
      <c r="DN324" s="4"/>
      <c r="DO324" s="4"/>
      <c r="DP324" s="4"/>
      <c r="DQ324" s="4"/>
      <c r="DR324" s="4"/>
      <c r="DS324" s="4"/>
      <c r="DT324" s="4"/>
      <c r="DU324" s="4"/>
      <c r="DV324" s="4"/>
      <c r="DW324" s="4"/>
      <c r="DX324" s="4"/>
      <c r="DY324" s="4"/>
      <c r="DZ324" s="4"/>
      <c r="EA324" s="4"/>
      <c r="EB324" s="4"/>
      <c r="EC324" s="4"/>
      <c r="ED324" s="4"/>
      <c r="EE324" s="4"/>
      <c r="EF324" s="4"/>
      <c r="EG324" s="4"/>
      <c r="EH324" s="4"/>
      <c r="EI324" s="4"/>
      <c r="EJ324" s="4"/>
      <c r="EK324" s="4"/>
      <c r="EL324" s="4"/>
      <c r="EM324" s="4"/>
      <c r="EN324" s="4"/>
      <c r="EO324" s="4"/>
      <c r="EP324" s="4"/>
      <c r="EQ324" s="4"/>
      <c r="ER324" s="4"/>
      <c r="ES324" s="4"/>
      <c r="ET324" s="4"/>
      <c r="EU324" s="4"/>
      <c r="EV324" s="4"/>
      <c r="EW324" s="4"/>
      <c r="EX324" s="4"/>
      <c r="EY324" s="4"/>
      <c r="EZ324" s="4"/>
      <c r="FA324" s="4"/>
      <c r="FB324" s="4"/>
      <c r="FC324" s="4"/>
      <c r="FD324" s="4"/>
      <c r="FE324" s="4"/>
      <c r="FF324" s="4"/>
      <c r="FG324" s="4"/>
      <c r="FH324" s="4"/>
      <c r="FI324" s="4"/>
      <c r="FJ324" s="4"/>
      <c r="FK324" s="4"/>
      <c r="FL324" s="4"/>
      <c r="FM324" s="4"/>
      <c r="FN324" s="4"/>
      <c r="FO324" s="4"/>
      <c r="FP324" s="4"/>
      <c r="FQ324" s="4"/>
      <c r="FR324" s="4"/>
      <c r="FS324" s="4"/>
      <c r="FT324" s="4"/>
      <c r="FU324" s="4"/>
      <c r="FV324" s="4"/>
      <c r="FW324" s="4"/>
      <c r="FX324" s="4"/>
      <c r="FY324" s="4"/>
      <c r="FZ324" s="4"/>
      <c r="GA324" s="4"/>
      <c r="GB324" s="4"/>
      <c r="GC324" s="4"/>
      <c r="GD324" s="4"/>
      <c r="GE324" s="4"/>
      <c r="GF324" s="4"/>
      <c r="GG324" s="4"/>
      <c r="GH324" s="4"/>
      <c r="GI324" s="4"/>
      <c r="GJ324" s="4"/>
      <c r="GK324" s="4"/>
      <c r="GL324" s="4"/>
      <c r="GM324" s="4"/>
      <c r="GN324" s="4"/>
      <c r="GO324" s="4"/>
      <c r="GP324" s="4"/>
      <c r="GQ324" s="4"/>
      <c r="GR324" s="4"/>
      <c r="GS324" s="4"/>
      <c r="GT324" s="4"/>
      <c r="GU324" s="4"/>
      <c r="GV324" s="4"/>
      <c r="GW324" s="4"/>
      <c r="GX324" s="4"/>
      <c r="GY324" s="4"/>
      <c r="GZ324" s="4"/>
      <c r="HA324" s="4"/>
      <c r="HB324" s="4"/>
      <c r="HC324" s="4"/>
      <c r="HD324" s="4"/>
      <c r="HE324" s="4"/>
      <c r="HF324" s="4"/>
      <c r="HG324" s="4"/>
      <c r="HH324" s="4"/>
      <c r="HI324" s="4"/>
      <c r="HJ324" s="4"/>
      <c r="HK324" s="4"/>
      <c r="HL324" s="4"/>
      <c r="HM324" s="4"/>
      <c r="HN324" s="4"/>
      <c r="HO324" s="4"/>
      <c r="HP324" s="4"/>
      <c r="HQ324" s="4"/>
      <c r="HR324" s="4"/>
      <c r="HS324" s="4"/>
      <c r="HT324" s="4"/>
      <c r="HU324" s="4"/>
      <c r="HV324" s="4"/>
      <c r="HW324" s="4"/>
      <c r="HX324" s="4"/>
      <c r="HY324" s="4"/>
      <c r="HZ324" s="4"/>
      <c r="IA324" s="4"/>
      <c r="IB324" s="4"/>
      <c r="IC324" s="4"/>
      <c r="ID324" s="4"/>
      <c r="IE324" s="4"/>
      <c r="IF324" s="4"/>
      <c r="IG324" s="4"/>
      <c r="IH324" s="4"/>
      <c r="II324" s="4"/>
      <c r="IJ324" s="4"/>
      <c r="IK324" s="4"/>
      <c r="IL324" s="4"/>
    </row>
    <row r="325" spans="1:246">
      <c r="A325" s="1">
        <v>324</v>
      </c>
      <c r="B325" s="5" t="s">
        <v>1862</v>
      </c>
      <c r="C325" s="4" t="s">
        <v>1862</v>
      </c>
      <c r="D325" s="3">
        <v>761160000153</v>
      </c>
      <c r="F325" t="s">
        <v>316</v>
      </c>
      <c r="G325" s="4" t="s">
        <v>308</v>
      </c>
      <c r="H325" s="19">
        <v>23338639</v>
      </c>
      <c r="I325" s="19" t="str">
        <f t="shared" ref="I325:I388" si="18">TRIM(G325&amp;" "&amp;H325)</f>
        <v>21 23338639</v>
      </c>
      <c r="J325" s="19"/>
      <c r="K325" s="25" t="s">
        <v>344</v>
      </c>
      <c r="L325" t="str">
        <f t="shared" si="17"/>
        <v>Av Presidente Wilson 165 Grupo 1215 e 1216 Centro 20030020 Rio de Janeiro Rio de Janeiro BRASIL</v>
      </c>
      <c r="M325" s="4" t="s">
        <v>336</v>
      </c>
      <c r="N325" s="4" t="s">
        <v>1863</v>
      </c>
      <c r="O325" s="4" t="s">
        <v>1864</v>
      </c>
      <c r="P325" s="4" t="s">
        <v>1865</v>
      </c>
      <c r="Q325" s="4" t="s">
        <v>381</v>
      </c>
      <c r="R325" s="20">
        <v>20030020</v>
      </c>
      <c r="S325" s="4" t="s">
        <v>242</v>
      </c>
      <c r="T325" s="4" t="s">
        <v>242</v>
      </c>
      <c r="V325" t="s">
        <v>315</v>
      </c>
      <c r="Z325" s="13">
        <v>0</v>
      </c>
      <c r="AA325" s="13"/>
      <c r="AI325" s="4"/>
      <c r="AK325" s="4"/>
      <c r="AL325" s="4"/>
      <c r="AM325" s="4"/>
      <c r="AN325" s="4"/>
      <c r="AO325" s="4"/>
      <c r="AP325" s="4"/>
      <c r="AQ325" s="4"/>
      <c r="AR325" s="4"/>
      <c r="AS325" s="4"/>
      <c r="AT325" s="4"/>
      <c r="AU325" s="4"/>
      <c r="AV325" s="4"/>
      <c r="AW325" s="4"/>
      <c r="AX325" s="4"/>
      <c r="AY325" s="4"/>
      <c r="AZ325" s="4"/>
      <c r="BA325" s="4"/>
      <c r="BB325" s="4"/>
      <c r="BC325" s="4"/>
      <c r="BD325" s="4"/>
      <c r="BE325" s="4"/>
      <c r="BF325" s="4"/>
      <c r="BG325" s="4"/>
      <c r="BH325" s="4"/>
      <c r="BI325" s="4"/>
      <c r="BJ325" s="4"/>
      <c r="BK325" s="4"/>
      <c r="BL325" s="4"/>
      <c r="BM325" s="4"/>
      <c r="BN325" s="4"/>
      <c r="BO325" s="4"/>
      <c r="BP325" s="4"/>
      <c r="BQ325" s="4"/>
      <c r="BR325" s="4"/>
      <c r="BS325" s="4"/>
      <c r="BT325" s="4"/>
      <c r="BU325" s="4"/>
      <c r="BV325" s="4"/>
      <c r="BW325" s="4"/>
      <c r="BX325" s="4"/>
      <c r="BY325" s="4"/>
      <c r="BZ325" s="4"/>
      <c r="CA325" s="4"/>
      <c r="CB325" s="4"/>
      <c r="CC325" s="4"/>
      <c r="CD325" s="4"/>
      <c r="CE325" s="4"/>
      <c r="CF325" s="4"/>
      <c r="CG325" s="4"/>
      <c r="CH325" s="4"/>
      <c r="CI325" s="4"/>
      <c r="CJ325" s="4"/>
      <c r="CK325" s="4"/>
      <c r="CL325" s="4"/>
      <c r="CM325" s="4"/>
      <c r="CN325" s="4"/>
      <c r="CO325" s="4"/>
      <c r="CP325" s="4"/>
      <c r="CQ325" s="4"/>
      <c r="CR325" s="4"/>
      <c r="CS325" s="4"/>
      <c r="CT325" s="4"/>
      <c r="CU325" s="4"/>
      <c r="CV325" s="4"/>
      <c r="CW325" s="4"/>
      <c r="CX325" s="4"/>
      <c r="CY325" s="4"/>
      <c r="CZ325" s="4"/>
      <c r="DA325" s="4"/>
      <c r="DB325" s="4"/>
      <c r="DC325" s="4"/>
      <c r="DD325" s="4"/>
      <c r="DE325" s="4"/>
      <c r="DF325" s="4"/>
      <c r="DG325" s="4"/>
      <c r="DH325" s="4"/>
      <c r="DI325" s="4"/>
      <c r="DJ325" s="4"/>
      <c r="DK325" s="4"/>
      <c r="DL325" s="4"/>
      <c r="DM325" s="4"/>
      <c r="DN325" s="4"/>
      <c r="DO325" s="4"/>
      <c r="DP325" s="4"/>
      <c r="DQ325" s="4"/>
      <c r="DR325" s="4"/>
      <c r="DS325" s="4"/>
      <c r="DT325" s="4"/>
      <c r="DU325" s="4"/>
      <c r="DV325" s="4"/>
      <c r="DW325" s="4"/>
      <c r="DX325" s="4"/>
      <c r="DY325" s="4"/>
      <c r="DZ325" s="4"/>
      <c r="EA325" s="4"/>
      <c r="EB325" s="4"/>
      <c r="EC325" s="4"/>
      <c r="ED325" s="4"/>
      <c r="EE325" s="4"/>
      <c r="EF325" s="4"/>
      <c r="EG325" s="4"/>
      <c r="EH325" s="4"/>
      <c r="EI325" s="4"/>
      <c r="EJ325" s="4"/>
      <c r="EK325" s="4"/>
      <c r="EL325" s="4"/>
      <c r="EM325" s="4"/>
      <c r="EN325" s="4"/>
      <c r="EO325" s="4"/>
      <c r="EP325" s="4"/>
      <c r="EQ325" s="4"/>
      <c r="ER325" s="4"/>
      <c r="ES325" s="4"/>
      <c r="ET325" s="4"/>
      <c r="EU325" s="4"/>
      <c r="EV325" s="4"/>
      <c r="EW325" s="4"/>
      <c r="EX325" s="4"/>
      <c r="EY325" s="4"/>
      <c r="EZ325" s="4"/>
      <c r="FA325" s="4"/>
      <c r="FB325" s="4"/>
      <c r="FC325" s="4"/>
      <c r="FD325" s="4"/>
      <c r="FE325" s="4"/>
      <c r="FF325" s="4"/>
      <c r="FG325" s="4"/>
      <c r="FH325" s="4"/>
      <c r="FI325" s="4"/>
      <c r="FJ325" s="4"/>
      <c r="FK325" s="4"/>
      <c r="FL325" s="4"/>
      <c r="FM325" s="4"/>
      <c r="FN325" s="4"/>
      <c r="FO325" s="4"/>
      <c r="FP325" s="4"/>
      <c r="FQ325" s="4"/>
      <c r="FR325" s="4"/>
      <c r="FS325" s="4"/>
      <c r="FT325" s="4"/>
      <c r="FU325" s="4"/>
      <c r="FV325" s="4"/>
      <c r="FW325" s="4"/>
      <c r="FX325" s="4"/>
      <c r="FY325" s="4"/>
      <c r="FZ325" s="4"/>
      <c r="GA325" s="4"/>
      <c r="GB325" s="4"/>
      <c r="GC325" s="4"/>
      <c r="GD325" s="4"/>
      <c r="GE325" s="4"/>
      <c r="GF325" s="4"/>
      <c r="GG325" s="4"/>
      <c r="GH325" s="4"/>
      <c r="GI325" s="4"/>
      <c r="GJ325" s="4"/>
      <c r="GK325" s="4"/>
      <c r="GL325" s="4"/>
      <c r="GM325" s="4"/>
      <c r="GN325" s="4"/>
      <c r="GO325" s="4"/>
      <c r="GP325" s="4"/>
      <c r="GQ325" s="4"/>
      <c r="GR325" s="4"/>
      <c r="GS325" s="4"/>
      <c r="GT325" s="4"/>
      <c r="GU325" s="4"/>
      <c r="GV325" s="4"/>
      <c r="GW325" s="4"/>
      <c r="GX325" s="4"/>
      <c r="GY325" s="4"/>
      <c r="GZ325" s="4"/>
      <c r="HA325" s="4"/>
      <c r="HB325" s="4"/>
      <c r="HC325" s="4"/>
      <c r="HD325" s="4"/>
      <c r="HE325" s="4"/>
      <c r="HF325" s="4"/>
      <c r="HG325" s="4"/>
      <c r="HH325" s="4"/>
      <c r="HI325" s="4"/>
      <c r="HJ325" s="4"/>
      <c r="HK325" s="4"/>
      <c r="HL325" s="4"/>
      <c r="HM325" s="4"/>
      <c r="HN325" s="4"/>
      <c r="HO325" s="4"/>
      <c r="HP325" s="4"/>
      <c r="HQ325" s="4"/>
      <c r="HR325" s="4"/>
      <c r="HS325" s="4"/>
      <c r="HT325" s="4"/>
      <c r="HU325" s="4"/>
      <c r="HV325" s="4"/>
      <c r="HW325" s="4"/>
      <c r="HX325" s="4"/>
      <c r="HY325" s="4"/>
      <c r="HZ325" s="4"/>
      <c r="IA325" s="4"/>
      <c r="IB325" s="4"/>
      <c r="IC325" s="4"/>
      <c r="ID325" s="4"/>
      <c r="IE325" s="4"/>
      <c r="IF325" s="4"/>
      <c r="IG325" s="4"/>
      <c r="IH325" s="4"/>
      <c r="II325" s="4"/>
      <c r="IJ325" s="4"/>
      <c r="IK325" s="4"/>
      <c r="IL325" s="4"/>
    </row>
    <row r="326" spans="1:246">
      <c r="A326" s="1">
        <v>325</v>
      </c>
      <c r="B326" s="5" t="s">
        <v>1866</v>
      </c>
      <c r="C326" s="4" t="s">
        <v>1866</v>
      </c>
      <c r="D326" s="3">
        <v>31969702000101</v>
      </c>
      <c r="F326" t="s">
        <v>307</v>
      </c>
      <c r="G326" s="4" t="s">
        <v>383</v>
      </c>
      <c r="H326" s="19">
        <v>21057330</v>
      </c>
      <c r="I326" s="19" t="str">
        <f t="shared" si="18"/>
        <v>22 21057330</v>
      </c>
      <c r="J326" s="19"/>
      <c r="K326" s="25" t="s">
        <v>1867</v>
      </c>
      <c r="L326" t="str">
        <f t="shared" si="17"/>
        <v>Rua Marechal Floriano 132 Centro 28010166 Rio de Janeiro Campos dos Goytacazes BRASIL</v>
      </c>
      <c r="M326" s="4" t="s">
        <v>222</v>
      </c>
      <c r="N326" s="4" t="s">
        <v>965</v>
      </c>
      <c r="O326" s="4" t="s">
        <v>1868</v>
      </c>
      <c r="P326" s="4"/>
      <c r="Q326" s="4" t="s">
        <v>381</v>
      </c>
      <c r="R326" s="20">
        <v>28010166</v>
      </c>
      <c r="S326" s="4" t="s">
        <v>242</v>
      </c>
      <c r="T326" s="4" t="s">
        <v>390</v>
      </c>
      <c r="V326" t="s">
        <v>315</v>
      </c>
      <c r="W326" t="s">
        <v>79</v>
      </c>
      <c r="X326" t="s">
        <v>131</v>
      </c>
      <c r="Y326" s="13">
        <v>14762.216663637901</v>
      </c>
      <c r="Z326" s="13">
        <v>14922.178236982199</v>
      </c>
      <c r="AA326" s="309">
        <v>14922.178236982199</v>
      </c>
      <c r="AB326" t="s">
        <v>316</v>
      </c>
      <c r="AC326" s="1">
        <v>3</v>
      </c>
      <c r="AD326" t="s">
        <v>131</v>
      </c>
      <c r="AE326" s="17">
        <v>8971.2000000000007</v>
      </c>
      <c r="AH326" t="s">
        <v>4</v>
      </c>
      <c r="AI326" s="4" t="s">
        <v>4</v>
      </c>
      <c r="AK326" s="4"/>
      <c r="AL326" s="4"/>
      <c r="AM326" s="4"/>
      <c r="AN326" s="4"/>
      <c r="AO326" s="4"/>
      <c r="AP326" s="4"/>
      <c r="AQ326" s="4"/>
      <c r="AR326" s="4"/>
      <c r="AS326" s="4"/>
      <c r="AT326" s="4"/>
      <c r="AU326" s="4"/>
      <c r="AV326" s="4"/>
      <c r="AW326" s="4"/>
      <c r="AX326" s="4"/>
      <c r="AY326" s="4"/>
      <c r="AZ326" s="4"/>
      <c r="BA326" s="4"/>
      <c r="BB326" s="4"/>
      <c r="BC326" s="4"/>
      <c r="BD326" s="4"/>
      <c r="BE326" s="4"/>
      <c r="BF326" s="4"/>
      <c r="BG326" s="4"/>
      <c r="BH326" s="4"/>
      <c r="BI326" s="4"/>
      <c r="BJ326" s="4"/>
      <c r="BK326" s="4"/>
      <c r="BL326" s="4"/>
      <c r="BM326" s="4"/>
      <c r="BN326" s="4"/>
      <c r="BO326" s="4"/>
      <c r="BP326" s="4"/>
      <c r="BQ326" s="4"/>
      <c r="BR326" s="4"/>
      <c r="BS326" s="4"/>
      <c r="BT326" s="4"/>
      <c r="BU326" s="4"/>
      <c r="BV326" s="4"/>
      <c r="BW326" s="4"/>
      <c r="BX326" s="4"/>
      <c r="BY326" s="4"/>
      <c r="BZ326" s="4"/>
      <c r="CA326" s="4"/>
      <c r="CB326" s="4"/>
      <c r="CC326" s="4"/>
      <c r="CD326" s="4"/>
      <c r="CE326" s="4"/>
      <c r="CF326" s="4"/>
      <c r="CG326" s="4"/>
      <c r="CH326" s="4"/>
      <c r="CI326" s="4"/>
      <c r="CJ326" s="4"/>
      <c r="CK326" s="4"/>
      <c r="CL326" s="4"/>
      <c r="CM326" s="4"/>
      <c r="CN326" s="4"/>
      <c r="CO326" s="4"/>
      <c r="CP326" s="4"/>
      <c r="CQ326" s="4"/>
      <c r="CR326" s="4"/>
      <c r="CS326" s="4"/>
      <c r="CT326" s="4"/>
      <c r="CU326" s="4"/>
      <c r="CV326" s="4"/>
      <c r="CW326" s="4"/>
      <c r="CX326" s="4"/>
      <c r="CY326" s="4"/>
      <c r="CZ326" s="4"/>
      <c r="DA326" s="4"/>
      <c r="DB326" s="4"/>
      <c r="DC326" s="4"/>
      <c r="DD326" s="4"/>
      <c r="DE326" s="4"/>
      <c r="DF326" s="4"/>
      <c r="DG326" s="4"/>
      <c r="DH326" s="4"/>
      <c r="DI326" s="4"/>
      <c r="DJ326" s="4"/>
      <c r="DK326" s="4"/>
      <c r="DL326" s="4"/>
      <c r="DM326" s="4"/>
      <c r="DN326" s="4"/>
      <c r="DO326" s="4"/>
      <c r="DP326" s="4"/>
      <c r="DQ326" s="4"/>
      <c r="DR326" s="4"/>
      <c r="DS326" s="4"/>
      <c r="DT326" s="4"/>
      <c r="DU326" s="4"/>
      <c r="DV326" s="4"/>
      <c r="DW326" s="4"/>
      <c r="DX326" s="4"/>
      <c r="DY326" s="4"/>
      <c r="DZ326" s="4"/>
      <c r="EA326" s="4"/>
      <c r="EB326" s="4"/>
      <c r="EC326" s="4"/>
      <c r="ED326" s="4"/>
      <c r="EE326" s="4"/>
      <c r="EF326" s="4"/>
      <c r="EG326" s="4"/>
      <c r="EH326" s="4"/>
      <c r="EI326" s="4"/>
      <c r="EJ326" s="4"/>
      <c r="EK326" s="4"/>
      <c r="EL326" s="4"/>
      <c r="EM326" s="4"/>
      <c r="EN326" s="4"/>
      <c r="EO326" s="4"/>
      <c r="EP326" s="4"/>
      <c r="EQ326" s="4"/>
      <c r="ER326" s="4"/>
      <c r="ES326" s="4"/>
      <c r="ET326" s="4"/>
      <c r="EU326" s="4"/>
      <c r="EV326" s="4"/>
      <c r="EW326" s="4"/>
      <c r="EX326" s="4"/>
      <c r="EY326" s="4"/>
      <c r="EZ326" s="4"/>
      <c r="FA326" s="4"/>
      <c r="FB326" s="4"/>
      <c r="FC326" s="4"/>
      <c r="FD326" s="4"/>
      <c r="FE326" s="4"/>
      <c r="FF326" s="4"/>
      <c r="FG326" s="4"/>
      <c r="FH326" s="4"/>
      <c r="FI326" s="4"/>
      <c r="FJ326" s="4"/>
      <c r="FK326" s="4"/>
      <c r="FL326" s="4"/>
      <c r="FM326" s="4"/>
      <c r="FN326" s="4"/>
      <c r="FO326" s="4"/>
      <c r="FP326" s="4"/>
      <c r="FQ326" s="4"/>
      <c r="FR326" s="4"/>
      <c r="FS326" s="4"/>
      <c r="FT326" s="4"/>
      <c r="FU326" s="4"/>
      <c r="FV326" s="4"/>
      <c r="FW326" s="4"/>
      <c r="FX326" s="4"/>
      <c r="FY326" s="4"/>
      <c r="FZ326" s="4"/>
      <c r="GA326" s="4"/>
      <c r="GB326" s="4"/>
      <c r="GC326" s="4"/>
      <c r="GD326" s="4"/>
      <c r="GE326" s="4"/>
      <c r="GF326" s="4"/>
      <c r="GG326" s="4"/>
      <c r="GH326" s="4"/>
      <c r="GI326" s="4"/>
      <c r="GJ326" s="4"/>
      <c r="GK326" s="4"/>
      <c r="GL326" s="4"/>
      <c r="GM326" s="4"/>
      <c r="GN326" s="4"/>
      <c r="GO326" s="4"/>
      <c r="GP326" s="4"/>
      <c r="GQ326" s="4"/>
      <c r="GR326" s="4"/>
      <c r="GS326" s="4"/>
      <c r="GT326" s="4"/>
      <c r="GU326" s="4"/>
      <c r="GV326" s="4"/>
      <c r="GW326" s="4"/>
      <c r="GX326" s="4"/>
      <c r="GY326" s="4"/>
      <c r="GZ326" s="4"/>
      <c r="HA326" s="4"/>
      <c r="HB326" s="4"/>
      <c r="HC326" s="4"/>
      <c r="HD326" s="4"/>
      <c r="HE326" s="4"/>
      <c r="HF326" s="4"/>
      <c r="HG326" s="4"/>
      <c r="HH326" s="4"/>
      <c r="HI326" s="4"/>
      <c r="HJ326" s="4"/>
      <c r="HK326" s="4"/>
      <c r="HL326" s="4"/>
      <c r="HM326" s="4"/>
      <c r="HN326" s="4"/>
      <c r="HO326" s="4"/>
      <c r="HP326" s="4"/>
      <c r="HQ326" s="4"/>
      <c r="HR326" s="4"/>
      <c r="HS326" s="4"/>
      <c r="HT326" s="4"/>
      <c r="HU326" s="4"/>
      <c r="HV326" s="4"/>
      <c r="HW326" s="4"/>
      <c r="HX326" s="4"/>
      <c r="HY326" s="4"/>
      <c r="HZ326" s="4"/>
      <c r="IA326" s="4"/>
      <c r="IB326" s="4"/>
      <c r="IC326" s="4"/>
      <c r="ID326" s="4"/>
      <c r="IE326" s="4"/>
      <c r="IF326" s="4"/>
      <c r="IG326" s="4"/>
      <c r="IH326" s="4"/>
      <c r="II326" s="4"/>
      <c r="IJ326" s="4"/>
      <c r="IK326" s="4"/>
      <c r="IL326" s="4"/>
    </row>
    <row r="327" spans="1:246">
      <c r="A327" s="1">
        <v>326</v>
      </c>
      <c r="B327" s="5" t="s">
        <v>171</v>
      </c>
      <c r="C327" s="5" t="s">
        <v>171</v>
      </c>
      <c r="D327" s="24" t="s">
        <v>172</v>
      </c>
      <c r="F327" t="s">
        <v>316</v>
      </c>
      <c r="G327">
        <v>21</v>
      </c>
      <c r="H327" s="19" t="s">
        <v>346</v>
      </c>
      <c r="I327" s="19" t="str">
        <f t="shared" si="18"/>
        <v>21 3757-6217</v>
      </c>
      <c r="J327" s="19"/>
      <c r="K327" s="25" t="s">
        <v>1869</v>
      </c>
      <c r="L327" t="str">
        <f t="shared" si="17"/>
        <v>Rua Salgado Filho 159 Lote 14 Quadra 50 Jardim Meriti 25555-190 Rio de Janeiro São João de Meriti RJ BRASIL</v>
      </c>
      <c r="M327" s="17" t="s">
        <v>222</v>
      </c>
      <c r="N327" s="4" t="s">
        <v>1870</v>
      </c>
      <c r="O327">
        <v>159</v>
      </c>
      <c r="P327" t="s">
        <v>1871</v>
      </c>
      <c r="Q327" s="4" t="s">
        <v>350</v>
      </c>
      <c r="R327" s="4" t="s">
        <v>1872</v>
      </c>
      <c r="S327" s="4" t="s">
        <v>242</v>
      </c>
      <c r="T327" s="4" t="s">
        <v>352</v>
      </c>
      <c r="U327" s="4" t="s">
        <v>243</v>
      </c>
      <c r="V327" s="4" t="s">
        <v>315</v>
      </c>
      <c r="W327" t="s">
        <v>59</v>
      </c>
      <c r="X327" t="s">
        <v>131</v>
      </c>
      <c r="Y327" s="13">
        <v>280</v>
      </c>
      <c r="Z327" s="13">
        <v>280</v>
      </c>
      <c r="AA327" s="300">
        <v>280</v>
      </c>
      <c r="AF327" s="17" t="s">
        <v>1873</v>
      </c>
      <c r="AH327" t="s">
        <v>5</v>
      </c>
      <c r="AJ327" t="s">
        <v>990</v>
      </c>
    </row>
    <row r="328" spans="1:246">
      <c r="A328" s="1">
        <v>327</v>
      </c>
      <c r="B328" s="5" t="s">
        <v>1874</v>
      </c>
      <c r="C328" s="4" t="s">
        <v>1874</v>
      </c>
      <c r="D328" s="30">
        <v>11350412708</v>
      </c>
      <c r="F328" t="s">
        <v>307</v>
      </c>
      <c r="G328" s="4"/>
      <c r="H328" s="19" t="s">
        <v>247</v>
      </c>
      <c r="I328" s="19" t="str">
        <f t="shared" si="18"/>
        <v>não encontrado</v>
      </c>
      <c r="J328" s="19"/>
      <c r="K328" s="25" t="s">
        <v>344</v>
      </c>
      <c r="L328" t="str">
        <f t="shared" si="17"/>
        <v>BRASIL</v>
      </c>
      <c r="V328" t="s">
        <v>315</v>
      </c>
      <c r="Z328" s="13">
        <v>0</v>
      </c>
      <c r="AA328" s="13"/>
      <c r="AF328" s="19" t="s">
        <v>1221</v>
      </c>
      <c r="AI328" s="4"/>
      <c r="AK328" s="4"/>
      <c r="AL328" s="4"/>
      <c r="AM328" s="4"/>
      <c r="AN328" s="4"/>
      <c r="AO328" s="4"/>
      <c r="AP328" s="4"/>
      <c r="AQ328" s="4"/>
      <c r="AR328" s="4"/>
      <c r="AS328" s="4"/>
      <c r="AT328" s="4"/>
      <c r="AU328" s="4"/>
      <c r="AV328" s="4"/>
      <c r="AW328" s="4"/>
      <c r="AX328" s="4"/>
      <c r="AY328" s="4"/>
      <c r="AZ328" s="4"/>
      <c r="BA328" s="4"/>
      <c r="BB328" s="4"/>
      <c r="BC328" s="4"/>
      <c r="BD328" s="4"/>
      <c r="BE328" s="4"/>
      <c r="BF328" s="4"/>
      <c r="BG328" s="4"/>
      <c r="BH328" s="4"/>
      <c r="BI328" s="4"/>
      <c r="BJ328" s="4"/>
      <c r="BK328" s="4"/>
      <c r="BL328" s="4"/>
      <c r="BM328" s="4"/>
      <c r="BN328" s="4"/>
      <c r="BO328" s="4"/>
      <c r="BP328" s="4"/>
      <c r="BQ328" s="4"/>
      <c r="BR328" s="4"/>
      <c r="BS328" s="4"/>
      <c r="BT328" s="4"/>
      <c r="BU328" s="4"/>
      <c r="BV328" s="4"/>
      <c r="BW328" s="4"/>
      <c r="BX328" s="4"/>
      <c r="BY328" s="4"/>
      <c r="BZ328" s="4"/>
      <c r="CA328" s="4"/>
      <c r="CB328" s="4"/>
      <c r="CC328" s="4"/>
      <c r="CD328" s="4"/>
      <c r="CE328" s="4"/>
      <c r="CF328" s="4"/>
      <c r="CG328" s="4"/>
      <c r="CH328" s="4"/>
      <c r="CI328" s="4"/>
      <c r="CJ328" s="4"/>
      <c r="CK328" s="4"/>
      <c r="CL328" s="4"/>
      <c r="CM328" s="4"/>
      <c r="CN328" s="4"/>
      <c r="CO328" s="4"/>
      <c r="CP328" s="4"/>
      <c r="CQ328" s="4"/>
      <c r="CR328" s="4"/>
      <c r="CS328" s="4"/>
      <c r="CT328" s="4"/>
      <c r="CU328" s="4"/>
      <c r="CV328" s="4"/>
      <c r="CW328" s="4"/>
      <c r="CX328" s="4"/>
      <c r="CY328" s="4"/>
      <c r="CZ328" s="4"/>
      <c r="DA328" s="4"/>
      <c r="DB328" s="4"/>
      <c r="DC328" s="4"/>
      <c r="DD328" s="4"/>
      <c r="DE328" s="4"/>
      <c r="DF328" s="4"/>
      <c r="DG328" s="4"/>
      <c r="DH328" s="4"/>
      <c r="DI328" s="4"/>
      <c r="DJ328" s="4"/>
      <c r="DK328" s="4"/>
      <c r="DL328" s="4"/>
      <c r="DM328" s="4"/>
      <c r="DN328" s="4"/>
      <c r="DO328" s="4"/>
      <c r="DP328" s="4"/>
      <c r="DQ328" s="4"/>
      <c r="DR328" s="4"/>
      <c r="DS328" s="4"/>
      <c r="DT328" s="4"/>
      <c r="DU328" s="4"/>
      <c r="DV328" s="4"/>
      <c r="DW328" s="4"/>
      <c r="DX328" s="4"/>
      <c r="DY328" s="4"/>
      <c r="DZ328" s="4"/>
      <c r="EA328" s="4"/>
      <c r="EB328" s="4"/>
      <c r="EC328" s="4"/>
      <c r="ED328" s="4"/>
      <c r="EE328" s="4"/>
      <c r="EF328" s="4"/>
      <c r="EG328" s="4"/>
      <c r="EH328" s="4"/>
      <c r="EI328" s="4"/>
      <c r="EJ328" s="4"/>
      <c r="EK328" s="4"/>
      <c r="EL328" s="4"/>
      <c r="EM328" s="4"/>
      <c r="EN328" s="4"/>
      <c r="EO328" s="4"/>
      <c r="EP328" s="4"/>
      <c r="EQ328" s="4"/>
      <c r="ER328" s="4"/>
      <c r="ES328" s="4"/>
      <c r="ET328" s="4"/>
      <c r="EU328" s="4"/>
      <c r="EV328" s="4"/>
      <c r="EW328" s="4"/>
      <c r="EX328" s="4"/>
      <c r="EY328" s="4"/>
      <c r="EZ328" s="4"/>
      <c r="FA328" s="4"/>
      <c r="FB328" s="4"/>
      <c r="FC328" s="4"/>
      <c r="FD328" s="4"/>
      <c r="FE328" s="4"/>
      <c r="FF328" s="4"/>
      <c r="FG328" s="4"/>
      <c r="FH328" s="4"/>
      <c r="FI328" s="4"/>
      <c r="FJ328" s="4"/>
      <c r="FK328" s="4"/>
      <c r="FL328" s="4"/>
      <c r="FM328" s="4"/>
      <c r="FN328" s="4"/>
      <c r="FO328" s="4"/>
      <c r="FP328" s="4"/>
      <c r="FQ328" s="4"/>
      <c r="FR328" s="4"/>
      <c r="FS328" s="4"/>
      <c r="FT328" s="4"/>
      <c r="FU328" s="4"/>
      <c r="FV328" s="4"/>
      <c r="FW328" s="4"/>
      <c r="FX328" s="4"/>
      <c r="FY328" s="4"/>
      <c r="FZ328" s="4"/>
      <c r="GA328" s="4"/>
      <c r="GB328" s="4"/>
      <c r="GC328" s="4"/>
      <c r="GD328" s="4"/>
      <c r="GE328" s="4"/>
      <c r="GF328" s="4"/>
      <c r="GG328" s="4"/>
      <c r="GH328" s="4"/>
      <c r="GI328" s="4"/>
      <c r="GJ328" s="4"/>
      <c r="GK328" s="4"/>
      <c r="GL328" s="4"/>
      <c r="GM328" s="4"/>
      <c r="GN328" s="4"/>
      <c r="GO328" s="4"/>
      <c r="GP328" s="4"/>
      <c r="GQ328" s="4"/>
      <c r="GR328" s="4"/>
      <c r="GS328" s="4"/>
      <c r="GT328" s="4"/>
      <c r="GU328" s="4"/>
      <c r="GV328" s="4"/>
      <c r="GW328" s="4"/>
      <c r="GX328" s="4"/>
      <c r="GY328" s="4"/>
      <c r="GZ328" s="4"/>
      <c r="HA328" s="4"/>
      <c r="HB328" s="4"/>
      <c r="HC328" s="4"/>
      <c r="HD328" s="4"/>
      <c r="HE328" s="4"/>
      <c r="HF328" s="4"/>
      <c r="HG328" s="4"/>
      <c r="HH328" s="4"/>
      <c r="HI328" s="4"/>
      <c r="HJ328" s="4"/>
      <c r="HK328" s="4"/>
      <c r="HL328" s="4"/>
      <c r="HM328" s="4"/>
      <c r="HN328" s="4"/>
      <c r="HO328" s="4"/>
      <c r="HP328" s="4"/>
      <c r="HQ328" s="4"/>
      <c r="HR328" s="4"/>
      <c r="HS328" s="4"/>
      <c r="HT328" s="4"/>
      <c r="HU328" s="4"/>
      <c r="HV328" s="4"/>
      <c r="HW328" s="4"/>
      <c r="HX328" s="4"/>
      <c r="HY328" s="4"/>
      <c r="HZ328" s="4"/>
      <c r="IA328" s="4"/>
      <c r="IB328" s="4"/>
      <c r="IC328" s="4"/>
      <c r="ID328" s="4"/>
      <c r="IE328" s="4"/>
      <c r="IF328" s="4"/>
      <c r="IG328" s="4"/>
      <c r="IH328" s="4"/>
      <c r="II328" s="4"/>
      <c r="IJ328" s="4"/>
      <c r="IK328" s="4"/>
      <c r="IL328" s="4"/>
    </row>
    <row r="329" spans="1:246">
      <c r="A329" s="1">
        <v>328</v>
      </c>
      <c r="B329" s="5" t="s">
        <v>173</v>
      </c>
      <c r="C329" s="4" t="s">
        <v>173</v>
      </c>
      <c r="D329" s="3">
        <v>2964380000100</v>
      </c>
      <c r="F329" t="s">
        <v>307</v>
      </c>
      <c r="G329" s="4" t="s">
        <v>334</v>
      </c>
      <c r="H329" s="19">
        <v>56985300</v>
      </c>
      <c r="I329" s="19" t="str">
        <f t="shared" si="18"/>
        <v>11 56985300</v>
      </c>
      <c r="J329" s="19"/>
      <c r="K329" s="25" t="s">
        <v>1875</v>
      </c>
      <c r="L329" t="str">
        <f t="shared" si="17"/>
        <v>Rua Sion 66 Socorro 4774040 São Paulo São Paulo BRASIL</v>
      </c>
      <c r="M329" s="4" t="s">
        <v>222</v>
      </c>
      <c r="N329" s="4" t="s">
        <v>1876</v>
      </c>
      <c r="O329" s="4" t="s">
        <v>1877</v>
      </c>
      <c r="P329" s="4"/>
      <c r="Q329" s="4" t="s">
        <v>1878</v>
      </c>
      <c r="R329" s="20">
        <v>4774040</v>
      </c>
      <c r="S329" s="4" t="s">
        <v>341</v>
      </c>
      <c r="T329" s="4" t="s">
        <v>341</v>
      </c>
      <c r="V329" t="s">
        <v>315</v>
      </c>
      <c r="W329" t="s">
        <v>79</v>
      </c>
      <c r="X329" t="s">
        <v>131</v>
      </c>
      <c r="Y329" s="13">
        <v>13956.754999999999</v>
      </c>
      <c r="Z329" s="13">
        <v>14107.988716603601</v>
      </c>
      <c r="AA329" s="300">
        <v>14107.988716603601</v>
      </c>
      <c r="AB329" t="s">
        <v>316</v>
      </c>
      <c r="AC329" s="1">
        <v>3</v>
      </c>
      <c r="AD329" t="s">
        <v>131</v>
      </c>
      <c r="AE329" s="17">
        <v>8481.7099999999991</v>
      </c>
      <c r="AH329" t="s">
        <v>5</v>
      </c>
      <c r="AI329" t="s">
        <v>5</v>
      </c>
      <c r="AK329" s="4"/>
      <c r="AL329" s="4"/>
      <c r="AM329" s="4"/>
      <c r="AN329" s="4"/>
      <c r="AO329" s="4"/>
      <c r="AP329" s="4"/>
      <c r="AQ329" s="4"/>
      <c r="AR329" s="4"/>
      <c r="AS329" s="4"/>
      <c r="AT329" s="4"/>
      <c r="AU329" s="4"/>
      <c r="AV329" s="4"/>
      <c r="AW329" s="4"/>
      <c r="AX329" s="4"/>
      <c r="AY329" s="4"/>
      <c r="AZ329" s="4"/>
      <c r="BA329" s="4"/>
      <c r="BB329" s="4"/>
      <c r="BC329" s="4"/>
      <c r="BD329" s="4"/>
      <c r="BE329" s="4"/>
      <c r="BF329" s="4"/>
      <c r="BG329" s="4"/>
      <c r="BH329" s="4"/>
      <c r="BI329" s="4"/>
      <c r="BJ329" s="4"/>
      <c r="BK329" s="4"/>
      <c r="BL329" s="4"/>
      <c r="BM329" s="4"/>
      <c r="BN329" s="4"/>
      <c r="BO329" s="4"/>
      <c r="BP329" s="4"/>
      <c r="BQ329" s="4"/>
      <c r="BR329" s="4"/>
      <c r="BS329" s="4"/>
      <c r="BT329" s="4"/>
      <c r="BU329" s="4"/>
      <c r="BV329" s="4"/>
      <c r="BW329" s="4"/>
      <c r="BX329" s="4"/>
      <c r="BY329" s="4"/>
      <c r="BZ329" s="4"/>
      <c r="CA329" s="4"/>
      <c r="CB329" s="4"/>
      <c r="CC329" s="4"/>
      <c r="CD329" s="4"/>
      <c r="CE329" s="4"/>
      <c r="CF329" s="4"/>
      <c r="CG329" s="4"/>
      <c r="CH329" s="4"/>
      <c r="CI329" s="4"/>
      <c r="CJ329" s="4"/>
      <c r="CK329" s="4"/>
      <c r="CL329" s="4"/>
      <c r="CM329" s="4"/>
      <c r="CN329" s="4"/>
      <c r="CO329" s="4"/>
      <c r="CP329" s="4"/>
      <c r="CQ329" s="4"/>
      <c r="CR329" s="4"/>
      <c r="CS329" s="4"/>
      <c r="CT329" s="4"/>
      <c r="CU329" s="4"/>
      <c r="CV329" s="4"/>
      <c r="CW329" s="4"/>
      <c r="CX329" s="4"/>
      <c r="CY329" s="4"/>
      <c r="CZ329" s="4"/>
      <c r="DA329" s="4"/>
      <c r="DB329" s="4"/>
      <c r="DC329" s="4"/>
      <c r="DD329" s="4"/>
      <c r="DE329" s="4"/>
      <c r="DF329" s="4"/>
      <c r="DG329" s="4"/>
      <c r="DH329" s="4"/>
      <c r="DI329" s="4"/>
      <c r="DJ329" s="4"/>
      <c r="DK329" s="4"/>
      <c r="DL329" s="4"/>
      <c r="DM329" s="4"/>
      <c r="DN329" s="4"/>
      <c r="DO329" s="4"/>
      <c r="DP329" s="4"/>
      <c r="DQ329" s="4"/>
      <c r="DR329" s="4"/>
      <c r="DS329" s="4"/>
      <c r="DT329" s="4"/>
      <c r="DU329" s="4"/>
      <c r="DV329" s="4"/>
      <c r="DW329" s="4"/>
      <c r="DX329" s="4"/>
      <c r="DY329" s="4"/>
      <c r="DZ329" s="4"/>
      <c r="EA329" s="4"/>
      <c r="EB329" s="4"/>
      <c r="EC329" s="4"/>
      <c r="ED329" s="4"/>
      <c r="EE329" s="4"/>
      <c r="EF329" s="4"/>
      <c r="EG329" s="4"/>
      <c r="EH329" s="4"/>
      <c r="EI329" s="4"/>
      <c r="EJ329" s="4"/>
      <c r="EK329" s="4"/>
      <c r="EL329" s="4"/>
      <c r="EM329" s="4"/>
      <c r="EN329" s="4"/>
      <c r="EO329" s="4"/>
      <c r="EP329" s="4"/>
      <c r="EQ329" s="4"/>
      <c r="ER329" s="4"/>
      <c r="ES329" s="4"/>
      <c r="ET329" s="4"/>
      <c r="EU329" s="4"/>
      <c r="EV329" s="4"/>
      <c r="EW329" s="4"/>
      <c r="EX329" s="4"/>
      <c r="EY329" s="4"/>
      <c r="EZ329" s="4"/>
      <c r="FA329" s="4"/>
      <c r="FB329" s="4"/>
      <c r="FC329" s="4"/>
      <c r="FD329" s="4"/>
      <c r="FE329" s="4"/>
      <c r="FF329" s="4"/>
      <c r="FG329" s="4"/>
      <c r="FH329" s="4"/>
      <c r="FI329" s="4"/>
      <c r="FJ329" s="4"/>
      <c r="FK329" s="4"/>
      <c r="FL329" s="4"/>
      <c r="FM329" s="4"/>
      <c r="FN329" s="4"/>
      <c r="FO329" s="4"/>
      <c r="FP329" s="4"/>
      <c r="FQ329" s="4"/>
      <c r="FR329" s="4"/>
      <c r="FS329" s="4"/>
      <c r="FT329" s="4"/>
      <c r="FU329" s="4"/>
      <c r="FV329" s="4"/>
      <c r="FW329" s="4"/>
      <c r="FX329" s="4"/>
      <c r="FY329" s="4"/>
      <c r="FZ329" s="4"/>
      <c r="GA329" s="4"/>
      <c r="GB329" s="4"/>
      <c r="GC329" s="4"/>
      <c r="GD329" s="4"/>
      <c r="GE329" s="4"/>
      <c r="GF329" s="4"/>
      <c r="GG329" s="4"/>
      <c r="GH329" s="4"/>
      <c r="GI329" s="4"/>
      <c r="GJ329" s="4"/>
      <c r="GK329" s="4"/>
      <c r="GL329" s="4"/>
      <c r="GM329" s="4"/>
      <c r="GN329" s="4"/>
      <c r="GO329" s="4"/>
      <c r="GP329" s="4"/>
      <c r="GQ329" s="4"/>
      <c r="GR329" s="4"/>
      <c r="GS329" s="4"/>
      <c r="GT329" s="4"/>
      <c r="GU329" s="4"/>
      <c r="GV329" s="4"/>
      <c r="GW329" s="4"/>
      <c r="GX329" s="4"/>
      <c r="GY329" s="4"/>
      <c r="GZ329" s="4"/>
      <c r="HA329" s="4"/>
      <c r="HB329" s="4"/>
      <c r="HC329" s="4"/>
      <c r="HD329" s="4"/>
      <c r="HE329" s="4"/>
      <c r="HF329" s="4"/>
      <c r="HG329" s="4"/>
      <c r="HH329" s="4"/>
      <c r="HI329" s="4"/>
      <c r="HJ329" s="4"/>
      <c r="HK329" s="4"/>
      <c r="HL329" s="4"/>
      <c r="HM329" s="4"/>
      <c r="HN329" s="4"/>
      <c r="HO329" s="4"/>
      <c r="HP329" s="4"/>
      <c r="HQ329" s="4"/>
      <c r="HR329" s="4"/>
      <c r="HS329" s="4"/>
      <c r="HT329" s="4"/>
      <c r="HU329" s="4"/>
      <c r="HV329" s="4"/>
      <c r="HW329" s="4"/>
      <c r="HX329" s="4"/>
      <c r="HY329" s="4"/>
      <c r="HZ329" s="4"/>
      <c r="IA329" s="4"/>
      <c r="IB329" s="4"/>
      <c r="IC329" s="4"/>
      <c r="ID329" s="4"/>
      <c r="IE329" s="4"/>
      <c r="IF329" s="4"/>
      <c r="IG329" s="4"/>
      <c r="IH329" s="4"/>
      <c r="II329" s="4"/>
      <c r="IJ329" s="4"/>
      <c r="IK329" s="4"/>
      <c r="IL329" s="4"/>
    </row>
    <row r="330" spans="1:246">
      <c r="A330" s="1">
        <v>329</v>
      </c>
      <c r="B330" s="5" t="s">
        <v>173</v>
      </c>
      <c r="C330" s="4" t="s">
        <v>173</v>
      </c>
      <c r="D330" s="21" t="s">
        <v>343</v>
      </c>
      <c r="F330" t="s">
        <v>307</v>
      </c>
      <c r="H330" s="19" t="s">
        <v>247</v>
      </c>
      <c r="I330" s="19" t="str">
        <f t="shared" si="18"/>
        <v>não encontrado</v>
      </c>
      <c r="J330" s="19"/>
      <c r="K330" s="25" t="s">
        <v>247</v>
      </c>
      <c r="L330" t="s">
        <v>1879</v>
      </c>
      <c r="M330" s="10"/>
      <c r="N330" s="14"/>
      <c r="P330" s="4"/>
      <c r="W330" t="s">
        <v>79</v>
      </c>
      <c r="X330" t="s">
        <v>131</v>
      </c>
      <c r="Y330" s="13">
        <v>3767.79</v>
      </c>
      <c r="Z330" s="13">
        <v>3767.79</v>
      </c>
      <c r="AA330" s="303">
        <v>3767.79</v>
      </c>
      <c r="AE330" s="17"/>
      <c r="AH330" t="s">
        <v>4</v>
      </c>
    </row>
    <row r="331" spans="1:246">
      <c r="A331" s="1">
        <v>330</v>
      </c>
      <c r="B331" s="5" t="s">
        <v>1880</v>
      </c>
      <c r="C331" s="4" t="s">
        <v>1880</v>
      </c>
      <c r="D331" s="21" t="s">
        <v>343</v>
      </c>
      <c r="E331" s="4"/>
      <c r="F331" t="s">
        <v>307</v>
      </c>
      <c r="G331" s="4"/>
      <c r="H331" s="19" t="s">
        <v>344</v>
      </c>
      <c r="I331" s="19" t="str">
        <f t="shared" si="18"/>
        <v/>
      </c>
      <c r="J331" s="19"/>
      <c r="K331" s="25">
        <v>0</v>
      </c>
      <c r="L331" t="s">
        <v>1881</v>
      </c>
      <c r="M331" s="4"/>
      <c r="N331" s="4"/>
      <c r="O331" s="4"/>
      <c r="P331" s="4"/>
      <c r="Q331" s="4"/>
      <c r="R331" s="4"/>
      <c r="S331" s="4"/>
      <c r="T331" s="4"/>
      <c r="U331" s="4"/>
      <c r="V331" s="4"/>
      <c r="W331" s="4" t="s">
        <v>79</v>
      </c>
      <c r="X331" s="4" t="s">
        <v>131</v>
      </c>
      <c r="Y331" s="13">
        <v>-157240.91</v>
      </c>
      <c r="Z331" s="13">
        <v>0</v>
      </c>
      <c r="AA331" s="13"/>
      <c r="AB331" s="4"/>
      <c r="AC331" s="22"/>
      <c r="AD331" s="4"/>
      <c r="AE331" s="8"/>
      <c r="AF331" s="4"/>
      <c r="AG331" s="4"/>
      <c r="AH331" s="4" t="s">
        <v>4</v>
      </c>
      <c r="AI331" s="4"/>
      <c r="AK331" s="4"/>
      <c r="AL331" s="4"/>
      <c r="AM331" s="4"/>
      <c r="AN331" s="4"/>
      <c r="AO331" s="4"/>
      <c r="AP331" s="4"/>
      <c r="AQ331" s="4"/>
      <c r="AR331" s="4"/>
      <c r="AS331" s="4"/>
      <c r="AT331" s="4"/>
      <c r="AU331" s="4"/>
      <c r="AV331" s="4"/>
      <c r="AW331" s="4"/>
      <c r="AX331" s="4"/>
      <c r="AY331" s="4"/>
      <c r="AZ331" s="4"/>
      <c r="BA331" s="4"/>
      <c r="BB331" s="4"/>
      <c r="BC331" s="4"/>
      <c r="BD331" s="4"/>
      <c r="BE331" s="4"/>
      <c r="BF331" s="4"/>
      <c r="BG331" s="4"/>
      <c r="BH331" s="4"/>
      <c r="BI331" s="4"/>
      <c r="BJ331" s="4"/>
      <c r="BK331" s="4"/>
      <c r="BL331" s="4"/>
      <c r="BM331" s="4"/>
      <c r="BN331" s="4"/>
      <c r="BO331" s="4"/>
      <c r="BP331" s="4"/>
      <c r="BQ331" s="4"/>
      <c r="BR331" s="4"/>
      <c r="BS331" s="4"/>
      <c r="BT331" s="4"/>
      <c r="BU331" s="4"/>
      <c r="BV331" s="4"/>
      <c r="BW331" s="4"/>
      <c r="BX331" s="4"/>
      <c r="BY331" s="4"/>
      <c r="BZ331" s="4"/>
      <c r="CA331" s="4"/>
      <c r="CB331" s="4"/>
      <c r="CC331" s="4"/>
      <c r="CD331" s="4"/>
      <c r="CE331" s="4"/>
      <c r="CF331" s="4"/>
      <c r="CG331" s="4"/>
      <c r="CH331" s="4"/>
      <c r="CI331" s="4"/>
      <c r="CJ331" s="4"/>
      <c r="CK331" s="4"/>
      <c r="CL331" s="4"/>
      <c r="CM331" s="4"/>
      <c r="CN331" s="4"/>
      <c r="CO331" s="4"/>
      <c r="CP331" s="4"/>
      <c r="CQ331" s="4"/>
      <c r="CR331" s="4"/>
      <c r="CS331" s="4"/>
      <c r="CT331" s="4"/>
      <c r="CU331" s="4"/>
      <c r="CV331" s="4"/>
      <c r="CW331" s="4"/>
      <c r="CX331" s="4"/>
      <c r="CY331" s="4"/>
      <c r="CZ331" s="4"/>
      <c r="DA331" s="4"/>
      <c r="DB331" s="4"/>
      <c r="DC331" s="4"/>
      <c r="DD331" s="4"/>
      <c r="DE331" s="4"/>
      <c r="DF331" s="4"/>
      <c r="DG331" s="4"/>
      <c r="DH331" s="4"/>
      <c r="DI331" s="4"/>
      <c r="DJ331" s="4"/>
      <c r="DK331" s="4"/>
      <c r="DL331" s="4"/>
      <c r="DM331" s="4"/>
      <c r="DN331" s="4"/>
      <c r="DO331" s="4"/>
      <c r="DP331" s="4"/>
      <c r="DQ331" s="4"/>
      <c r="DR331" s="4"/>
      <c r="DS331" s="4"/>
      <c r="DT331" s="4"/>
      <c r="DU331" s="4"/>
      <c r="DV331" s="4"/>
      <c r="DW331" s="4"/>
      <c r="DX331" s="4"/>
      <c r="DY331" s="4"/>
      <c r="DZ331" s="4"/>
      <c r="EA331" s="4"/>
      <c r="EB331" s="4"/>
      <c r="EC331" s="4"/>
      <c r="ED331" s="4"/>
      <c r="EE331" s="4"/>
      <c r="EF331" s="4"/>
      <c r="EG331" s="4"/>
      <c r="EH331" s="4"/>
      <c r="EI331" s="4"/>
      <c r="EJ331" s="4"/>
      <c r="EK331" s="4"/>
      <c r="EL331" s="4"/>
      <c r="EM331" s="4"/>
      <c r="EN331" s="4"/>
      <c r="EO331" s="4"/>
      <c r="EP331" s="4"/>
      <c r="EQ331" s="4"/>
      <c r="ER331" s="4"/>
      <c r="ES331" s="4"/>
      <c r="ET331" s="4"/>
      <c r="EU331" s="4"/>
      <c r="EV331" s="4"/>
      <c r="EW331" s="4"/>
      <c r="EX331" s="4"/>
      <c r="EY331" s="4"/>
      <c r="EZ331" s="4"/>
      <c r="FA331" s="4"/>
      <c r="FB331" s="4"/>
      <c r="FC331" s="4"/>
      <c r="FD331" s="4"/>
      <c r="FE331" s="4"/>
      <c r="FF331" s="4"/>
      <c r="FG331" s="4"/>
      <c r="FH331" s="4"/>
      <c r="FI331" s="4"/>
      <c r="FJ331" s="4"/>
      <c r="FK331" s="4"/>
      <c r="FL331" s="4"/>
      <c r="FM331" s="4"/>
      <c r="FN331" s="4"/>
      <c r="FO331" s="4"/>
      <c r="FP331" s="4"/>
      <c r="FQ331" s="4"/>
      <c r="FR331" s="4"/>
      <c r="FS331" s="4"/>
      <c r="FT331" s="4"/>
      <c r="FU331" s="4"/>
      <c r="FV331" s="4"/>
      <c r="FW331" s="4"/>
      <c r="FX331" s="4"/>
      <c r="FY331" s="4"/>
      <c r="FZ331" s="4"/>
      <c r="GA331" s="4"/>
      <c r="GB331" s="4"/>
      <c r="GC331" s="4"/>
      <c r="GD331" s="4"/>
      <c r="GE331" s="4"/>
      <c r="GF331" s="4"/>
      <c r="GG331" s="4"/>
      <c r="GH331" s="4"/>
      <c r="GI331" s="4"/>
      <c r="GJ331" s="4"/>
      <c r="GK331" s="4"/>
      <c r="GL331" s="4"/>
      <c r="GM331" s="4"/>
      <c r="GN331" s="4"/>
      <c r="GO331" s="4"/>
      <c r="GP331" s="4"/>
      <c r="GQ331" s="4"/>
      <c r="GR331" s="4"/>
      <c r="GS331" s="4"/>
      <c r="GT331" s="4"/>
      <c r="GU331" s="4"/>
      <c r="GV331" s="4"/>
      <c r="GW331" s="4"/>
      <c r="GX331" s="4"/>
      <c r="GY331" s="4"/>
      <c r="GZ331" s="4"/>
      <c r="HA331" s="4"/>
      <c r="HB331" s="4"/>
      <c r="HC331" s="4"/>
      <c r="HD331" s="4"/>
      <c r="HE331" s="4"/>
      <c r="HF331" s="4"/>
      <c r="HG331" s="4"/>
      <c r="HH331" s="4"/>
      <c r="HI331" s="4"/>
      <c r="HJ331" s="4"/>
      <c r="HK331" s="4"/>
      <c r="HL331" s="4"/>
      <c r="HM331" s="4"/>
      <c r="HN331" s="4"/>
      <c r="HO331" s="4"/>
      <c r="HP331" s="4"/>
      <c r="HQ331" s="4"/>
      <c r="HR331" s="4"/>
      <c r="HS331" s="4"/>
      <c r="HT331" s="4"/>
      <c r="HU331" s="4"/>
      <c r="HV331" s="4"/>
      <c r="HW331" s="4"/>
      <c r="HX331" s="4"/>
      <c r="HY331" s="4"/>
      <c r="HZ331" s="4"/>
      <c r="IA331" s="4"/>
      <c r="IB331" s="4"/>
      <c r="IC331" s="4"/>
      <c r="ID331" s="4"/>
      <c r="IE331" s="4"/>
      <c r="IF331" s="4"/>
      <c r="IG331" s="4"/>
      <c r="IH331" s="4"/>
      <c r="II331" s="4"/>
      <c r="IJ331" s="4"/>
      <c r="IK331" s="4"/>
      <c r="IL331" s="4"/>
    </row>
    <row r="332" spans="1:246">
      <c r="A332" s="1">
        <v>331</v>
      </c>
      <c r="B332" s="5" t="s">
        <v>1882</v>
      </c>
      <c r="C332" s="4" t="s">
        <v>1882</v>
      </c>
      <c r="D332" s="3">
        <v>1588824000197</v>
      </c>
      <c r="F332" t="s">
        <v>316</v>
      </c>
      <c r="G332" s="4" t="s">
        <v>383</v>
      </c>
      <c r="H332" s="19">
        <v>98509020</v>
      </c>
      <c r="I332" s="19" t="str">
        <f t="shared" si="18"/>
        <v>22 98509020</v>
      </c>
      <c r="J332" s="19"/>
      <c r="K332" s="25" t="s">
        <v>1883</v>
      </c>
      <c r="L332" t="str">
        <f>TRIM(M332&amp;" "&amp;N332&amp;" "&amp;O332&amp;" "&amp;P332&amp;" "&amp;Q332&amp;" "&amp;R332&amp;" "&amp;S332&amp;" "&amp;T332&amp;" "&amp;U332&amp;" "&amp;V332)</f>
        <v>Aer Br 458 Area Interna do Aeroporto Distrito Industrial 35179000 Minas Gerais Santana do Paraiso BRASIL</v>
      </c>
      <c r="M332" s="4" t="s">
        <v>1884</v>
      </c>
      <c r="N332" s="4" t="s">
        <v>1885</v>
      </c>
      <c r="O332" s="4"/>
      <c r="P332" s="4" t="s">
        <v>1886</v>
      </c>
      <c r="Q332" s="4" t="s">
        <v>1506</v>
      </c>
      <c r="R332" s="20">
        <v>35179000</v>
      </c>
      <c r="S332" s="4" t="s">
        <v>515</v>
      </c>
      <c r="T332" s="4" t="s">
        <v>1887</v>
      </c>
      <c r="V332" t="s">
        <v>315</v>
      </c>
      <c r="W332" t="s">
        <v>79</v>
      </c>
      <c r="X332" t="s">
        <v>131</v>
      </c>
      <c r="Y332" s="13">
        <v>3825.81524689653</v>
      </c>
      <c r="Z332" s="13">
        <v>3867.2713127545398</v>
      </c>
      <c r="AA332" s="309">
        <v>3867.2713127545398</v>
      </c>
      <c r="AB332" t="s">
        <v>316</v>
      </c>
      <c r="AC332" s="1">
        <v>3</v>
      </c>
      <c r="AD332" t="s">
        <v>131</v>
      </c>
      <c r="AE332" s="17">
        <v>2325</v>
      </c>
      <c r="AH332" t="s">
        <v>4</v>
      </c>
      <c r="AI332" s="4" t="s">
        <v>4</v>
      </c>
      <c r="AK332" s="4"/>
      <c r="AL332" s="4"/>
      <c r="AM332" s="4"/>
      <c r="AN332" s="4"/>
      <c r="AO332" s="4"/>
      <c r="AP332" s="4"/>
      <c r="AQ332" s="4"/>
      <c r="AR332" s="4"/>
      <c r="AS332" s="4"/>
      <c r="AT332" s="4"/>
      <c r="AU332" s="4"/>
      <c r="AV332" s="4"/>
      <c r="AW332" s="4"/>
      <c r="AX332" s="4"/>
      <c r="AY332" s="4"/>
      <c r="AZ332" s="4"/>
      <c r="BA332" s="4"/>
      <c r="BB332" s="4"/>
      <c r="BC332" s="4"/>
      <c r="BD332" s="4"/>
      <c r="BE332" s="4"/>
      <c r="BF332" s="4"/>
      <c r="BG332" s="4"/>
      <c r="BH332" s="4"/>
      <c r="BI332" s="4"/>
      <c r="BJ332" s="4"/>
      <c r="BK332" s="4"/>
      <c r="BL332" s="4"/>
      <c r="BM332" s="4"/>
      <c r="BN332" s="4"/>
      <c r="BO332" s="4"/>
      <c r="BP332" s="4"/>
      <c r="BQ332" s="4"/>
      <c r="BR332" s="4"/>
      <c r="BS332" s="4"/>
      <c r="BT332" s="4"/>
      <c r="BU332" s="4"/>
      <c r="BV332" s="4"/>
      <c r="BW332" s="4"/>
      <c r="BX332" s="4"/>
      <c r="BY332" s="4"/>
      <c r="BZ332" s="4"/>
      <c r="CA332" s="4"/>
      <c r="CB332" s="4"/>
      <c r="CC332" s="4"/>
      <c r="CD332" s="4"/>
      <c r="CE332" s="4"/>
      <c r="CF332" s="4"/>
      <c r="CG332" s="4"/>
      <c r="CH332" s="4"/>
      <c r="CI332" s="4"/>
      <c r="CJ332" s="4"/>
      <c r="CK332" s="4"/>
      <c r="CL332" s="4"/>
      <c r="CM332" s="4"/>
      <c r="CN332" s="4"/>
      <c r="CO332" s="4"/>
      <c r="CP332" s="4"/>
      <c r="CQ332" s="4"/>
      <c r="CR332" s="4"/>
      <c r="CS332" s="4"/>
      <c r="CT332" s="4"/>
      <c r="CU332" s="4"/>
      <c r="CV332" s="4"/>
      <c r="CW332" s="4"/>
      <c r="CX332" s="4"/>
      <c r="CY332" s="4"/>
      <c r="CZ332" s="4"/>
      <c r="DA332" s="4"/>
      <c r="DB332" s="4"/>
      <c r="DC332" s="4"/>
      <c r="DD332" s="4"/>
      <c r="DE332" s="4"/>
      <c r="DF332" s="4"/>
      <c r="DG332" s="4"/>
      <c r="DH332" s="4"/>
      <c r="DI332" s="4"/>
      <c r="DJ332" s="4"/>
      <c r="DK332" s="4"/>
      <c r="DL332" s="4"/>
      <c r="DM332" s="4"/>
      <c r="DN332" s="4"/>
      <c r="DO332" s="4"/>
      <c r="DP332" s="4"/>
      <c r="DQ332" s="4"/>
      <c r="DR332" s="4"/>
      <c r="DS332" s="4"/>
      <c r="DT332" s="4"/>
      <c r="DU332" s="4"/>
      <c r="DV332" s="4"/>
      <c r="DW332" s="4"/>
      <c r="DX332" s="4"/>
      <c r="DY332" s="4"/>
      <c r="DZ332" s="4"/>
      <c r="EA332" s="4"/>
      <c r="EB332" s="4"/>
      <c r="EC332" s="4"/>
      <c r="ED332" s="4"/>
      <c r="EE332" s="4"/>
      <c r="EF332" s="4"/>
      <c r="EG332" s="4"/>
      <c r="EH332" s="4"/>
      <c r="EI332" s="4"/>
      <c r="EJ332" s="4"/>
      <c r="EK332" s="4"/>
      <c r="EL332" s="4"/>
      <c r="EM332" s="4"/>
      <c r="EN332" s="4"/>
      <c r="EO332" s="4"/>
      <c r="EP332" s="4"/>
      <c r="EQ332" s="4"/>
      <c r="ER332" s="4"/>
      <c r="ES332" s="4"/>
      <c r="ET332" s="4"/>
      <c r="EU332" s="4"/>
      <c r="EV332" s="4"/>
      <c r="EW332" s="4"/>
      <c r="EX332" s="4"/>
      <c r="EY332" s="4"/>
      <c r="EZ332" s="4"/>
      <c r="FA332" s="4"/>
      <c r="FB332" s="4"/>
      <c r="FC332" s="4"/>
      <c r="FD332" s="4"/>
      <c r="FE332" s="4"/>
      <c r="FF332" s="4"/>
      <c r="FG332" s="4"/>
      <c r="FH332" s="4"/>
      <c r="FI332" s="4"/>
      <c r="FJ332" s="4"/>
      <c r="FK332" s="4"/>
      <c r="FL332" s="4"/>
      <c r="FM332" s="4"/>
      <c r="FN332" s="4"/>
      <c r="FO332" s="4"/>
      <c r="FP332" s="4"/>
      <c r="FQ332" s="4"/>
      <c r="FR332" s="4"/>
      <c r="FS332" s="4"/>
      <c r="FT332" s="4"/>
      <c r="FU332" s="4"/>
      <c r="FV332" s="4"/>
      <c r="FW332" s="4"/>
      <c r="FX332" s="4"/>
      <c r="FY332" s="4"/>
      <c r="FZ332" s="4"/>
      <c r="GA332" s="4"/>
      <c r="GB332" s="4"/>
      <c r="GC332" s="4"/>
      <c r="GD332" s="4"/>
      <c r="GE332" s="4"/>
      <c r="GF332" s="4"/>
      <c r="GG332" s="4"/>
      <c r="GH332" s="4"/>
      <c r="GI332" s="4"/>
      <c r="GJ332" s="4"/>
      <c r="GK332" s="4"/>
      <c r="GL332" s="4"/>
      <c r="GM332" s="4"/>
      <c r="GN332" s="4"/>
      <c r="GO332" s="4"/>
      <c r="GP332" s="4"/>
      <c r="GQ332" s="4"/>
      <c r="GR332" s="4"/>
      <c r="GS332" s="4"/>
      <c r="GT332" s="4"/>
      <c r="GU332" s="4"/>
      <c r="GV332" s="4"/>
      <c r="GW332" s="4"/>
      <c r="GX332" s="4"/>
      <c r="GY332" s="4"/>
      <c r="GZ332" s="4"/>
      <c r="HA332" s="4"/>
      <c r="HB332" s="4"/>
      <c r="HC332" s="4"/>
      <c r="HD332" s="4"/>
      <c r="HE332" s="4"/>
      <c r="HF332" s="4"/>
      <c r="HG332" s="4"/>
      <c r="HH332" s="4"/>
      <c r="HI332" s="4"/>
      <c r="HJ332" s="4"/>
      <c r="HK332" s="4"/>
      <c r="HL332" s="4"/>
      <c r="HM332" s="4"/>
      <c r="HN332" s="4"/>
      <c r="HO332" s="4"/>
      <c r="HP332" s="4"/>
      <c r="HQ332" s="4"/>
      <c r="HR332" s="4"/>
      <c r="HS332" s="4"/>
      <c r="HT332" s="4"/>
      <c r="HU332" s="4"/>
      <c r="HV332" s="4"/>
      <c r="HW332" s="4"/>
      <c r="HX332" s="4"/>
      <c r="HY332" s="4"/>
      <c r="HZ332" s="4"/>
      <c r="IA332" s="4"/>
      <c r="IB332" s="4"/>
      <c r="IC332" s="4"/>
      <c r="ID332" s="4"/>
      <c r="IE332" s="4"/>
      <c r="IF332" s="4"/>
      <c r="IG332" s="4"/>
      <c r="IH332" s="4"/>
      <c r="II332" s="4"/>
      <c r="IJ332" s="4"/>
      <c r="IK332" s="4"/>
      <c r="IL332" s="4"/>
    </row>
    <row r="333" spans="1:246">
      <c r="A333" s="1">
        <v>332</v>
      </c>
      <c r="B333" t="s">
        <v>1888</v>
      </c>
      <c r="C333" t="s">
        <v>1888</v>
      </c>
      <c r="D333" s="24" t="s">
        <v>1889</v>
      </c>
      <c r="F333" t="s">
        <v>307</v>
      </c>
      <c r="H333" s="19" t="s">
        <v>247</v>
      </c>
      <c r="I333" s="19" t="str">
        <f t="shared" si="18"/>
        <v>não encontrado</v>
      </c>
      <c r="J333" s="19"/>
      <c r="K333" s="25">
        <v>0</v>
      </c>
      <c r="L333" t="s">
        <v>344</v>
      </c>
      <c r="M333" s="10"/>
      <c r="N333" s="14"/>
      <c r="P333" s="4"/>
      <c r="W333" t="s">
        <v>59</v>
      </c>
      <c r="X333" t="s">
        <v>131</v>
      </c>
      <c r="Y333" s="13">
        <v>-370</v>
      </c>
      <c r="Z333" s="13">
        <v>0</v>
      </c>
      <c r="AA333" s="13"/>
      <c r="AE333" s="17"/>
      <c r="AF333" s="19" t="s">
        <v>1221</v>
      </c>
      <c r="AH333" t="s">
        <v>4</v>
      </c>
      <c r="AJ333" t="s">
        <v>1890</v>
      </c>
    </row>
    <row r="334" spans="1:246">
      <c r="A334" s="1">
        <v>333</v>
      </c>
      <c r="B334" s="5" t="s">
        <v>1891</v>
      </c>
      <c r="C334" s="4" t="s">
        <v>1891</v>
      </c>
      <c r="D334" s="3">
        <v>52548435000179</v>
      </c>
      <c r="F334" t="s">
        <v>307</v>
      </c>
      <c r="G334" s="4" t="s">
        <v>334</v>
      </c>
      <c r="H334" s="19">
        <v>23777000</v>
      </c>
      <c r="I334" s="19" t="str">
        <f t="shared" si="18"/>
        <v>11 23777000</v>
      </c>
      <c r="J334" s="19"/>
      <c r="K334" s="25" t="s">
        <v>1892</v>
      </c>
      <c r="L334" t="str">
        <f>TRIM(M334&amp;" "&amp;N334&amp;" "&amp;O334&amp;" "&amp;P334&amp;" "&amp;Q334&amp;" "&amp;R334&amp;" "&amp;S334&amp;" "&amp;T334&amp;" "&amp;U334&amp;" "&amp;V334)</f>
        <v>Rua Doutor Renato Paes de Barros 1017 Conj 91 Itaim Bibi 4530001 São Paulo São Paulo BRASIL</v>
      </c>
      <c r="M334" s="4" t="s">
        <v>222</v>
      </c>
      <c r="N334" s="4" t="s">
        <v>1893</v>
      </c>
      <c r="O334" s="23">
        <v>1017</v>
      </c>
      <c r="P334" s="4" t="s">
        <v>1894</v>
      </c>
      <c r="Q334" s="4" t="s">
        <v>738</v>
      </c>
      <c r="R334" s="20">
        <v>4530001</v>
      </c>
      <c r="S334" s="4" t="s">
        <v>341</v>
      </c>
      <c r="T334" s="4" t="s">
        <v>341</v>
      </c>
      <c r="V334" t="s">
        <v>315</v>
      </c>
      <c r="W334" t="s">
        <v>79</v>
      </c>
      <c r="X334" t="s">
        <v>131</v>
      </c>
      <c r="Y334" s="13">
        <v>1725575.962817</v>
      </c>
      <c r="Z334" s="13">
        <v>1744274.09279481</v>
      </c>
      <c r="AA334" s="309">
        <v>1744274.09279481</v>
      </c>
      <c r="AB334" t="s">
        <v>316</v>
      </c>
      <c r="AC334" s="1">
        <v>3</v>
      </c>
      <c r="AD334" t="s">
        <v>131</v>
      </c>
      <c r="AE334" s="17">
        <v>1048656</v>
      </c>
      <c r="AH334" t="s">
        <v>4</v>
      </c>
      <c r="AI334" s="4" t="s">
        <v>4</v>
      </c>
      <c r="AK334" s="4"/>
      <c r="AL334" s="4"/>
      <c r="AM334" s="4"/>
      <c r="AN334" s="4"/>
      <c r="AO334" s="4"/>
      <c r="AP334" s="4"/>
      <c r="AQ334" s="4"/>
      <c r="AR334" s="4"/>
      <c r="AS334" s="4"/>
      <c r="AT334" s="4"/>
      <c r="AU334" s="4"/>
      <c r="AV334" s="4"/>
      <c r="AW334" s="4"/>
      <c r="AX334" s="4"/>
      <c r="AY334" s="4"/>
      <c r="AZ334" s="4"/>
      <c r="BA334" s="4"/>
      <c r="BB334" s="4"/>
      <c r="BC334" s="4"/>
      <c r="BD334" s="4"/>
      <c r="BE334" s="4"/>
      <c r="BF334" s="4"/>
      <c r="BG334" s="4"/>
      <c r="BH334" s="4"/>
      <c r="BI334" s="4"/>
      <c r="BJ334" s="4"/>
      <c r="BK334" s="4"/>
      <c r="BL334" s="4"/>
      <c r="BM334" s="4"/>
      <c r="BN334" s="4"/>
      <c r="BO334" s="4"/>
      <c r="BP334" s="4"/>
      <c r="BQ334" s="4"/>
      <c r="BR334" s="4"/>
      <c r="BS334" s="4"/>
      <c r="BT334" s="4"/>
      <c r="BU334" s="4"/>
      <c r="BV334" s="4"/>
      <c r="BW334" s="4"/>
      <c r="BX334" s="4"/>
      <c r="BY334" s="4"/>
      <c r="BZ334" s="4"/>
      <c r="CA334" s="4"/>
      <c r="CB334" s="4"/>
      <c r="CC334" s="4"/>
      <c r="CD334" s="4"/>
      <c r="CE334" s="4"/>
      <c r="CF334" s="4"/>
      <c r="CG334" s="4"/>
      <c r="CH334" s="4"/>
      <c r="CI334" s="4"/>
      <c r="CJ334" s="4"/>
      <c r="CK334" s="4"/>
      <c r="CL334" s="4"/>
      <c r="CM334" s="4"/>
      <c r="CN334" s="4"/>
      <c r="CO334" s="4"/>
      <c r="CP334" s="4"/>
      <c r="CQ334" s="4"/>
      <c r="CR334" s="4"/>
      <c r="CS334" s="4"/>
      <c r="CT334" s="4"/>
      <c r="CU334" s="4"/>
      <c r="CV334" s="4"/>
      <c r="CW334" s="4"/>
      <c r="CX334" s="4"/>
      <c r="CY334" s="4"/>
      <c r="CZ334" s="4"/>
      <c r="DA334" s="4"/>
      <c r="DB334" s="4"/>
      <c r="DC334" s="4"/>
      <c r="DD334" s="4"/>
      <c r="DE334" s="4"/>
      <c r="DF334" s="4"/>
      <c r="DG334" s="4"/>
      <c r="DH334" s="4"/>
      <c r="DI334" s="4"/>
      <c r="DJ334" s="4"/>
      <c r="DK334" s="4"/>
      <c r="DL334" s="4"/>
      <c r="DM334" s="4"/>
      <c r="DN334" s="4"/>
      <c r="DO334" s="4"/>
      <c r="DP334" s="4"/>
      <c r="DQ334" s="4"/>
      <c r="DR334" s="4"/>
      <c r="DS334" s="4"/>
      <c r="DT334" s="4"/>
      <c r="DU334" s="4"/>
      <c r="DV334" s="4"/>
      <c r="DW334" s="4"/>
      <c r="DX334" s="4"/>
      <c r="DY334" s="4"/>
      <c r="DZ334" s="4"/>
      <c r="EA334" s="4"/>
      <c r="EB334" s="4"/>
      <c r="EC334" s="4"/>
      <c r="ED334" s="4"/>
      <c r="EE334" s="4"/>
      <c r="EF334" s="4"/>
      <c r="EG334" s="4"/>
      <c r="EH334" s="4"/>
      <c r="EI334" s="4"/>
      <c r="EJ334" s="4"/>
      <c r="EK334" s="4"/>
      <c r="EL334" s="4"/>
      <c r="EM334" s="4"/>
      <c r="EN334" s="4"/>
      <c r="EO334" s="4"/>
      <c r="EP334" s="4"/>
      <c r="EQ334" s="4"/>
      <c r="ER334" s="4"/>
      <c r="ES334" s="4"/>
      <c r="ET334" s="4"/>
      <c r="EU334" s="4"/>
      <c r="EV334" s="4"/>
      <c r="EW334" s="4"/>
      <c r="EX334" s="4"/>
      <c r="EY334" s="4"/>
      <c r="EZ334" s="4"/>
      <c r="FA334" s="4"/>
      <c r="FB334" s="4"/>
      <c r="FC334" s="4"/>
      <c r="FD334" s="4"/>
      <c r="FE334" s="4"/>
      <c r="FF334" s="4"/>
      <c r="FG334" s="4"/>
      <c r="FH334" s="4"/>
      <c r="FI334" s="4"/>
      <c r="FJ334" s="4"/>
      <c r="FK334" s="4"/>
      <c r="FL334" s="4"/>
      <c r="FM334" s="4"/>
      <c r="FN334" s="4"/>
      <c r="FO334" s="4"/>
      <c r="FP334" s="4"/>
      <c r="FQ334" s="4"/>
      <c r="FR334" s="4"/>
      <c r="FS334" s="4"/>
      <c r="FT334" s="4"/>
      <c r="FU334" s="4"/>
      <c r="FV334" s="4"/>
      <c r="FW334" s="4"/>
      <c r="FX334" s="4"/>
      <c r="FY334" s="4"/>
      <c r="FZ334" s="4"/>
      <c r="GA334" s="4"/>
      <c r="GB334" s="4"/>
      <c r="GC334" s="4"/>
      <c r="GD334" s="4"/>
      <c r="GE334" s="4"/>
      <c r="GF334" s="4"/>
      <c r="GG334" s="4"/>
      <c r="GH334" s="4"/>
      <c r="GI334" s="4"/>
      <c r="GJ334" s="4"/>
      <c r="GK334" s="4"/>
      <c r="GL334" s="4"/>
      <c r="GM334" s="4"/>
      <c r="GN334" s="4"/>
      <c r="GO334" s="4"/>
      <c r="GP334" s="4"/>
      <c r="GQ334" s="4"/>
      <c r="GR334" s="4"/>
      <c r="GS334" s="4"/>
      <c r="GT334" s="4"/>
      <c r="GU334" s="4"/>
      <c r="GV334" s="4"/>
      <c r="GW334" s="4"/>
      <c r="GX334" s="4"/>
      <c r="GY334" s="4"/>
      <c r="GZ334" s="4"/>
      <c r="HA334" s="4"/>
      <c r="HB334" s="4"/>
      <c r="HC334" s="4"/>
      <c r="HD334" s="4"/>
      <c r="HE334" s="4"/>
      <c r="HF334" s="4"/>
      <c r="HG334" s="4"/>
      <c r="HH334" s="4"/>
      <c r="HI334" s="4"/>
      <c r="HJ334" s="4"/>
      <c r="HK334" s="4"/>
      <c r="HL334" s="4"/>
      <c r="HM334" s="4"/>
      <c r="HN334" s="4"/>
      <c r="HO334" s="4"/>
      <c r="HP334" s="4"/>
      <c r="HQ334" s="4"/>
      <c r="HR334" s="4"/>
      <c r="HS334" s="4"/>
      <c r="HT334" s="4"/>
      <c r="HU334" s="4"/>
      <c r="HV334" s="4"/>
      <c r="HW334" s="4"/>
      <c r="HX334" s="4"/>
      <c r="HY334" s="4"/>
      <c r="HZ334" s="4"/>
      <c r="IA334" s="4"/>
      <c r="IB334" s="4"/>
      <c r="IC334" s="4"/>
      <c r="ID334" s="4"/>
      <c r="IE334" s="4"/>
      <c r="IF334" s="4"/>
      <c r="IG334" s="4"/>
      <c r="IH334" s="4"/>
      <c r="II334" s="4"/>
      <c r="IJ334" s="4"/>
      <c r="IK334" s="4"/>
      <c r="IL334" s="4"/>
    </row>
    <row r="335" spans="1:246">
      <c r="A335" s="1">
        <v>334</v>
      </c>
      <c r="B335" s="5" t="s">
        <v>174</v>
      </c>
      <c r="C335" s="4" t="s">
        <v>174</v>
      </c>
      <c r="D335" s="30">
        <v>16249686789</v>
      </c>
      <c r="F335" t="s">
        <v>307</v>
      </c>
      <c r="G335" s="4"/>
      <c r="H335" s="19" t="s">
        <v>247</v>
      </c>
      <c r="I335" s="19" t="str">
        <f t="shared" si="18"/>
        <v>não encontrado</v>
      </c>
      <c r="J335" s="19"/>
      <c r="K335" s="25" t="s">
        <v>1895</v>
      </c>
      <c r="L335" t="str">
        <f>TRIM(M335&amp;" "&amp;N335&amp;" "&amp;O335&amp;" "&amp;P335&amp;" "&amp;Q335&amp;" "&amp;R335&amp;" "&amp;S335&amp;" "&amp;T335&amp;" "&amp;U335&amp;" "&amp;V335)</f>
        <v>Rua Jace 370 Colegio 21545230 Rio de Janeiro Rio de Janeiro BRASIL</v>
      </c>
      <c r="M335" s="4" t="s">
        <v>222</v>
      </c>
      <c r="N335" s="4" t="s">
        <v>1896</v>
      </c>
      <c r="O335" s="4" t="s">
        <v>1384</v>
      </c>
      <c r="P335" s="4"/>
      <c r="Q335" s="4" t="s">
        <v>1897</v>
      </c>
      <c r="R335" s="20">
        <v>21545230</v>
      </c>
      <c r="S335" s="4" t="s">
        <v>242</v>
      </c>
      <c r="T335" s="4" t="s">
        <v>242</v>
      </c>
      <c r="V335" t="s">
        <v>315</v>
      </c>
      <c r="W335" t="s">
        <v>59</v>
      </c>
      <c r="X335" t="s">
        <v>131</v>
      </c>
      <c r="Y335" s="13">
        <v>70.19</v>
      </c>
      <c r="Z335" s="13">
        <v>0</v>
      </c>
      <c r="AA335" s="300">
        <v>0</v>
      </c>
      <c r="AE335" s="17"/>
      <c r="AF335" s="19" t="s">
        <v>1221</v>
      </c>
      <c r="AH335" t="s">
        <v>5</v>
      </c>
      <c r="AJ335" t="s">
        <v>318</v>
      </c>
      <c r="AK335" s="4"/>
      <c r="AL335" s="4"/>
      <c r="AM335" s="4"/>
      <c r="AN335" s="4"/>
      <c r="AO335" s="4"/>
      <c r="AP335" s="4"/>
      <c r="AQ335" s="4"/>
      <c r="AR335" s="4"/>
      <c r="AS335" s="4"/>
      <c r="AT335" s="4"/>
      <c r="AU335" s="4"/>
      <c r="AV335" s="4"/>
      <c r="AW335" s="4"/>
      <c r="AX335" s="4"/>
      <c r="AY335" s="4"/>
      <c r="AZ335" s="4"/>
      <c r="BA335" s="4"/>
      <c r="BB335" s="4"/>
      <c r="BC335" s="4"/>
      <c r="BD335" s="4"/>
      <c r="BE335" s="4"/>
      <c r="BF335" s="4"/>
      <c r="BG335" s="4"/>
      <c r="BH335" s="4"/>
      <c r="BI335" s="4"/>
      <c r="BJ335" s="4"/>
      <c r="BK335" s="4"/>
      <c r="BL335" s="4"/>
      <c r="BM335" s="4"/>
      <c r="BN335" s="4"/>
      <c r="BO335" s="4"/>
      <c r="BP335" s="4"/>
      <c r="BQ335" s="4"/>
      <c r="BR335" s="4"/>
      <c r="BS335" s="4"/>
      <c r="BT335" s="4"/>
      <c r="BU335" s="4"/>
      <c r="BV335" s="4"/>
      <c r="BW335" s="4"/>
      <c r="BX335" s="4"/>
      <c r="BY335" s="4"/>
      <c r="BZ335" s="4"/>
      <c r="CA335" s="4"/>
      <c r="CB335" s="4"/>
      <c r="CC335" s="4"/>
      <c r="CD335" s="4"/>
      <c r="CE335" s="4"/>
      <c r="CF335" s="4"/>
      <c r="CG335" s="4"/>
      <c r="CH335" s="4"/>
      <c r="CI335" s="4"/>
      <c r="CJ335" s="4"/>
      <c r="CK335" s="4"/>
      <c r="CL335" s="4"/>
      <c r="CM335" s="4"/>
      <c r="CN335" s="4"/>
      <c r="CO335" s="4"/>
      <c r="CP335" s="4"/>
      <c r="CQ335" s="4"/>
      <c r="CR335" s="4"/>
      <c r="CS335" s="4"/>
      <c r="CT335" s="4"/>
      <c r="CU335" s="4"/>
      <c r="CV335" s="4"/>
      <c r="CW335" s="4"/>
      <c r="CX335" s="4"/>
      <c r="CY335" s="4"/>
      <c r="CZ335" s="4"/>
      <c r="DA335" s="4"/>
      <c r="DB335" s="4"/>
      <c r="DC335" s="4"/>
      <c r="DD335" s="4"/>
      <c r="DE335" s="4"/>
      <c r="DF335" s="4"/>
      <c r="DG335" s="4"/>
      <c r="DH335" s="4"/>
      <c r="DI335" s="4"/>
      <c r="DJ335" s="4"/>
      <c r="DK335" s="4"/>
      <c r="DL335" s="4"/>
      <c r="DM335" s="4"/>
      <c r="DN335" s="4"/>
      <c r="DO335" s="4"/>
      <c r="DP335" s="4"/>
      <c r="DQ335" s="4"/>
      <c r="DR335" s="4"/>
      <c r="DS335" s="4"/>
      <c r="DT335" s="4"/>
      <c r="DU335" s="4"/>
      <c r="DV335" s="4"/>
      <c r="DW335" s="4"/>
      <c r="DX335" s="4"/>
      <c r="DY335" s="4"/>
      <c r="DZ335" s="4"/>
      <c r="EA335" s="4"/>
      <c r="EB335" s="4"/>
      <c r="EC335" s="4"/>
      <c r="ED335" s="4"/>
      <c r="EE335" s="4"/>
      <c r="EF335" s="4"/>
      <c r="EG335" s="4"/>
      <c r="EH335" s="4"/>
      <c r="EI335" s="4"/>
      <c r="EJ335" s="4"/>
      <c r="EK335" s="4"/>
      <c r="EL335" s="4"/>
      <c r="EM335" s="4"/>
      <c r="EN335" s="4"/>
      <c r="EO335" s="4"/>
      <c r="EP335" s="4"/>
      <c r="EQ335" s="4"/>
      <c r="ER335" s="4"/>
      <c r="ES335" s="4"/>
      <c r="ET335" s="4"/>
      <c r="EU335" s="4"/>
      <c r="EV335" s="4"/>
      <c r="EW335" s="4"/>
      <c r="EX335" s="4"/>
      <c r="EY335" s="4"/>
      <c r="EZ335" s="4"/>
      <c r="FA335" s="4"/>
      <c r="FB335" s="4"/>
      <c r="FC335" s="4"/>
      <c r="FD335" s="4"/>
      <c r="FE335" s="4"/>
      <c r="FF335" s="4"/>
      <c r="FG335" s="4"/>
      <c r="FH335" s="4"/>
      <c r="FI335" s="4"/>
      <c r="FJ335" s="4"/>
      <c r="FK335" s="4"/>
      <c r="FL335" s="4"/>
      <c r="FM335" s="4"/>
      <c r="FN335" s="4"/>
      <c r="FO335" s="4"/>
      <c r="FP335" s="4"/>
      <c r="FQ335" s="4"/>
      <c r="FR335" s="4"/>
      <c r="FS335" s="4"/>
      <c r="FT335" s="4"/>
      <c r="FU335" s="4"/>
      <c r="FV335" s="4"/>
      <c r="FW335" s="4"/>
      <c r="FX335" s="4"/>
      <c r="FY335" s="4"/>
      <c r="FZ335" s="4"/>
      <c r="GA335" s="4"/>
      <c r="GB335" s="4"/>
      <c r="GC335" s="4"/>
      <c r="GD335" s="4"/>
      <c r="GE335" s="4"/>
      <c r="GF335" s="4"/>
      <c r="GG335" s="4"/>
      <c r="GH335" s="4"/>
      <c r="GI335" s="4"/>
      <c r="GJ335" s="4"/>
      <c r="GK335" s="4"/>
      <c r="GL335" s="4"/>
      <c r="GM335" s="4"/>
      <c r="GN335" s="4"/>
      <c r="GO335" s="4"/>
      <c r="GP335" s="4"/>
      <c r="GQ335" s="4"/>
      <c r="GR335" s="4"/>
      <c r="GS335" s="4"/>
      <c r="GT335" s="4"/>
      <c r="GU335" s="4"/>
      <c r="GV335" s="4"/>
      <c r="GW335" s="4"/>
      <c r="GX335" s="4"/>
      <c r="GY335" s="4"/>
      <c r="GZ335" s="4"/>
      <c r="HA335" s="4"/>
      <c r="HB335" s="4"/>
      <c r="HC335" s="4"/>
      <c r="HD335" s="4"/>
      <c r="HE335" s="4"/>
      <c r="HF335" s="4"/>
      <c r="HG335" s="4"/>
      <c r="HH335" s="4"/>
      <c r="HI335" s="4"/>
      <c r="HJ335" s="4"/>
      <c r="HK335" s="4"/>
      <c r="HL335" s="4"/>
      <c r="HM335" s="4"/>
      <c r="HN335" s="4"/>
      <c r="HO335" s="4"/>
      <c r="HP335" s="4"/>
      <c r="HQ335" s="4"/>
      <c r="HR335" s="4"/>
      <c r="HS335" s="4"/>
      <c r="HT335" s="4"/>
      <c r="HU335" s="4"/>
      <c r="HV335" s="4"/>
      <c r="HW335" s="4"/>
      <c r="HX335" s="4"/>
      <c r="HY335" s="4"/>
      <c r="HZ335" s="4"/>
      <c r="IA335" s="4"/>
      <c r="IB335" s="4"/>
      <c r="IC335" s="4"/>
      <c r="ID335" s="4"/>
      <c r="IE335" s="4"/>
      <c r="IF335" s="4"/>
      <c r="IG335" s="4"/>
      <c r="IH335" s="4"/>
      <c r="II335" s="4"/>
      <c r="IJ335" s="4"/>
      <c r="IK335" s="4"/>
      <c r="IL335" s="4"/>
    </row>
    <row r="336" spans="1:246">
      <c r="A336" s="1">
        <v>335</v>
      </c>
      <c r="B336" s="5" t="s">
        <v>1898</v>
      </c>
      <c r="C336" s="4" t="s">
        <v>1898</v>
      </c>
      <c r="D336" s="3">
        <v>9280442000103</v>
      </c>
      <c r="F336" t="s">
        <v>307</v>
      </c>
      <c r="G336" s="4" t="s">
        <v>308</v>
      </c>
      <c r="H336" s="19">
        <v>38493939</v>
      </c>
      <c r="I336" s="19" t="str">
        <f t="shared" si="18"/>
        <v>21 38493939</v>
      </c>
      <c r="J336" s="19"/>
      <c r="K336" s="25" t="s">
        <v>344</v>
      </c>
      <c r="L336" t="str">
        <f>TRIM(M336&amp;" "&amp;N336&amp;" "&amp;O336&amp;" "&amp;P336&amp;" "&amp;Q336&amp;" "&amp;R336&amp;" "&amp;S336&amp;" "&amp;T336&amp;" "&amp;U336&amp;" "&amp;V336)</f>
        <v>Av Rio Branco 10 Centro 20090000 Rio de Janeiro Rio de Janeiro BRASIL</v>
      </c>
      <c r="M336" s="4" t="s">
        <v>336</v>
      </c>
      <c r="N336" s="4" t="s">
        <v>649</v>
      </c>
      <c r="O336" s="4" t="s">
        <v>911</v>
      </c>
      <c r="P336" s="4"/>
      <c r="Q336" s="4" t="s">
        <v>381</v>
      </c>
      <c r="R336" s="20">
        <v>20090000</v>
      </c>
      <c r="S336" s="4" t="s">
        <v>242</v>
      </c>
      <c r="T336" s="4" t="s">
        <v>242</v>
      </c>
      <c r="U336" s="4"/>
      <c r="V336" t="s">
        <v>315</v>
      </c>
      <c r="Z336" s="13">
        <v>0</v>
      </c>
      <c r="AA336" s="13"/>
    </row>
    <row r="337" spans="1:35">
      <c r="A337" s="1">
        <v>336</v>
      </c>
      <c r="B337" s="5" t="s">
        <v>1899</v>
      </c>
      <c r="C337" s="4" t="s">
        <v>1899</v>
      </c>
      <c r="D337" s="3">
        <v>909998000141</v>
      </c>
      <c r="F337" t="s">
        <v>307</v>
      </c>
      <c r="G337" s="4" t="s">
        <v>334</v>
      </c>
      <c r="H337" s="19">
        <v>33821550</v>
      </c>
      <c r="I337" s="19" t="str">
        <f t="shared" si="18"/>
        <v>11 33821550</v>
      </c>
      <c r="J337" s="19"/>
      <c r="K337" s="25" t="s">
        <v>1900</v>
      </c>
      <c r="L337" t="str">
        <f>TRIM(M337&amp;" "&amp;N337&amp;" "&amp;O337&amp;" "&amp;P337&amp;" "&amp;Q337&amp;" "&amp;R337&amp;" "&amp;S337&amp;" "&amp;T337&amp;" "&amp;U337&amp;" "&amp;V337)</f>
        <v>Av Coronel Phidias Tavora 400 C/7 190 M2 de Telheiros Pavuna 21535510 Rio de Janeiro Rio de Janeiro BRASIL</v>
      </c>
      <c r="M337" s="4" t="s">
        <v>336</v>
      </c>
      <c r="N337" s="4" t="s">
        <v>1901</v>
      </c>
      <c r="O337" s="4" t="s">
        <v>1902</v>
      </c>
      <c r="P337" s="4" t="s">
        <v>1903</v>
      </c>
      <c r="Q337" s="4" t="s">
        <v>1904</v>
      </c>
      <c r="R337" s="20">
        <v>21535510</v>
      </c>
      <c r="S337" s="4" t="s">
        <v>242</v>
      </c>
      <c r="T337" s="4" t="s">
        <v>242</v>
      </c>
      <c r="V337" t="s">
        <v>315</v>
      </c>
      <c r="W337" t="s">
        <v>79</v>
      </c>
      <c r="X337" t="s">
        <v>131</v>
      </c>
      <c r="Y337" s="13">
        <v>436951.213608258</v>
      </c>
      <c r="Z337" s="13">
        <v>441685.96349007101</v>
      </c>
      <c r="AA337" s="309">
        <v>441685.96349007101</v>
      </c>
      <c r="AB337" t="s">
        <v>316</v>
      </c>
      <c r="AC337" s="1">
        <v>3</v>
      </c>
      <c r="AD337" t="s">
        <v>131</v>
      </c>
      <c r="AE337" s="17">
        <v>265541.2</v>
      </c>
      <c r="AH337" t="s">
        <v>4</v>
      </c>
      <c r="AI337" t="s">
        <v>4</v>
      </c>
    </row>
    <row r="338" spans="1:35">
      <c r="A338" s="1">
        <v>337</v>
      </c>
      <c r="B338" s="5" t="s">
        <v>1905</v>
      </c>
      <c r="C338" s="4" t="s">
        <v>1905</v>
      </c>
      <c r="D338" s="3">
        <v>14072556000106</v>
      </c>
      <c r="E338" s="4"/>
      <c r="F338" s="4" t="s">
        <v>316</v>
      </c>
      <c r="G338" s="4"/>
      <c r="H338" s="19" t="s">
        <v>1906</v>
      </c>
      <c r="I338" s="19" t="str">
        <f t="shared" si="18"/>
        <v>22 9737-6824/ 9817-0273</v>
      </c>
      <c r="J338" s="19"/>
      <c r="K338" s="25" t="s">
        <v>1907</v>
      </c>
      <c r="L338" t="s">
        <v>344</v>
      </c>
      <c r="M338" s="4"/>
      <c r="N338" s="4"/>
      <c r="O338" s="4"/>
      <c r="P338" s="4"/>
      <c r="Q338" s="4"/>
      <c r="R338" s="4"/>
      <c r="S338" s="4"/>
      <c r="T338" s="4"/>
      <c r="U338" s="4"/>
      <c r="V338" s="4"/>
      <c r="W338" s="4"/>
      <c r="X338" s="4"/>
      <c r="Y338" s="4"/>
      <c r="Z338" s="13">
        <v>0</v>
      </c>
      <c r="AA338" s="13"/>
      <c r="AB338" s="4"/>
      <c r="AC338" s="22"/>
      <c r="AD338" s="4"/>
      <c r="AE338" s="8"/>
      <c r="AF338" s="4"/>
      <c r="AG338" s="4"/>
      <c r="AH338" s="4"/>
    </row>
    <row r="339" spans="1:35">
      <c r="A339" s="1">
        <v>338</v>
      </c>
      <c r="B339" s="5" t="s">
        <v>1908</v>
      </c>
      <c r="C339" s="4" t="s">
        <v>1908</v>
      </c>
      <c r="D339" s="3">
        <v>43283811001202</v>
      </c>
      <c r="F339" t="s">
        <v>307</v>
      </c>
      <c r="G339" s="4" t="s">
        <v>334</v>
      </c>
      <c r="H339" s="19">
        <v>33469600</v>
      </c>
      <c r="I339" s="19" t="str">
        <f t="shared" si="18"/>
        <v>11 33469600</v>
      </c>
      <c r="J339" s="19"/>
      <c r="K339" s="25" t="s">
        <v>1909</v>
      </c>
      <c r="L339" t="str">
        <f>TRIM(M339&amp;" "&amp;N339&amp;" "&amp;O339&amp;" "&amp;P339&amp;" "&amp;Q339&amp;" "&amp;R339&amp;" "&amp;S339&amp;" "&amp;T339&amp;" "&amp;U339&amp;" "&amp;V339)</f>
        <v>Estrada Dos Alpes 900 970 Galpao Jardim Belval 6432080 São Paulo Barueri BRASIL</v>
      </c>
      <c r="M339" s="4" t="s">
        <v>484</v>
      </c>
      <c r="N339" s="4" t="s">
        <v>1910</v>
      </c>
      <c r="O339" s="4" t="s">
        <v>782</v>
      </c>
      <c r="P339" s="4" t="s">
        <v>1911</v>
      </c>
      <c r="Q339" s="4" t="s">
        <v>1912</v>
      </c>
      <c r="R339" s="20">
        <v>6432080</v>
      </c>
      <c r="S339" s="4" t="s">
        <v>341</v>
      </c>
      <c r="T339" s="4" t="s">
        <v>449</v>
      </c>
      <c r="U339" s="4"/>
      <c r="V339" t="s">
        <v>315</v>
      </c>
      <c r="Z339" s="13">
        <v>0</v>
      </c>
      <c r="AA339" s="13"/>
    </row>
    <row r="340" spans="1:35">
      <c r="A340" s="1">
        <v>339</v>
      </c>
      <c r="B340" s="5" t="s">
        <v>1913</v>
      </c>
      <c r="C340" s="4" t="s">
        <v>1913</v>
      </c>
      <c r="D340" s="30">
        <v>9518235740</v>
      </c>
      <c r="F340" t="s">
        <v>307</v>
      </c>
      <c r="G340" s="4"/>
      <c r="H340" s="19" t="s">
        <v>247</v>
      </c>
      <c r="I340" s="19" t="str">
        <f t="shared" si="18"/>
        <v>não encontrado</v>
      </c>
      <c r="J340" s="19"/>
      <c r="K340" s="25" t="s">
        <v>344</v>
      </c>
      <c r="L340" t="str">
        <f>TRIM(M340&amp;" "&amp;N340&amp;" "&amp;O340&amp;" "&amp;P340&amp;" "&amp;Q340&amp;" "&amp;R340&amp;" "&amp;S340&amp;" "&amp;T340&amp;" "&amp;U340&amp;" "&amp;V340)</f>
        <v>BRASIL</v>
      </c>
      <c r="V340" t="s">
        <v>315</v>
      </c>
      <c r="Z340" s="13">
        <v>0</v>
      </c>
      <c r="AA340" s="13"/>
      <c r="AF340" s="19" t="s">
        <v>1221</v>
      </c>
    </row>
    <row r="341" spans="1:35">
      <c r="A341" s="1">
        <v>340</v>
      </c>
      <c r="B341" t="s">
        <v>1914</v>
      </c>
      <c r="C341" t="s">
        <v>1914</v>
      </c>
      <c r="D341" s="21" t="s">
        <v>343</v>
      </c>
      <c r="F341" t="s">
        <v>307</v>
      </c>
      <c r="H341" s="25" t="s">
        <v>247</v>
      </c>
      <c r="I341" s="19" t="str">
        <f t="shared" si="18"/>
        <v>não encontrado</v>
      </c>
      <c r="J341" s="19"/>
      <c r="K341" s="25" t="s">
        <v>1915</v>
      </c>
      <c r="L341" s="25" t="s">
        <v>247</v>
      </c>
      <c r="N341" s="25" t="s">
        <v>247</v>
      </c>
      <c r="W341" t="s">
        <v>79</v>
      </c>
      <c r="X341" t="s">
        <v>131</v>
      </c>
      <c r="Y341" s="13">
        <v>54919921.780000001</v>
      </c>
      <c r="Z341" s="13">
        <v>56055513.2616629</v>
      </c>
      <c r="AA341" s="309">
        <v>56055513.2616629</v>
      </c>
      <c r="AB341" t="s">
        <v>316</v>
      </c>
      <c r="AC341" s="1">
        <v>3</v>
      </c>
      <c r="AD341" s="4" t="s">
        <v>1670</v>
      </c>
      <c r="AE341" s="10">
        <v>6297280</v>
      </c>
      <c r="AF341" s="14" t="s">
        <v>1009</v>
      </c>
      <c r="AH341" s="4" t="s">
        <v>4</v>
      </c>
      <c r="AI341" t="s">
        <v>5</v>
      </c>
    </row>
    <row r="342" spans="1:35">
      <c r="A342" s="1">
        <v>341</v>
      </c>
      <c r="B342" t="s">
        <v>1914</v>
      </c>
      <c r="C342" t="s">
        <v>1914</v>
      </c>
      <c r="D342" s="21" t="s">
        <v>343</v>
      </c>
      <c r="F342" t="s">
        <v>307</v>
      </c>
      <c r="H342" s="19" t="s">
        <v>344</v>
      </c>
      <c r="I342" s="19" t="str">
        <f t="shared" si="18"/>
        <v/>
      </c>
      <c r="J342" s="19"/>
      <c r="K342" s="25" t="s">
        <v>344</v>
      </c>
      <c r="L342" t="s">
        <v>344</v>
      </c>
      <c r="M342" s="10"/>
      <c r="N342" s="14"/>
      <c r="P342" s="4"/>
      <c r="X342" t="s">
        <v>1670</v>
      </c>
      <c r="Z342" s="13">
        <v>0</v>
      </c>
      <c r="AA342" s="13"/>
      <c r="AB342" t="s">
        <v>316</v>
      </c>
      <c r="AC342" s="1">
        <v>3</v>
      </c>
      <c r="AD342" t="s">
        <v>1670</v>
      </c>
      <c r="AE342" s="17">
        <v>6297280</v>
      </c>
      <c r="AF342" s="14" t="s">
        <v>1916</v>
      </c>
      <c r="AH342" t="s">
        <v>4</v>
      </c>
      <c r="AI342" t="s">
        <v>4</v>
      </c>
    </row>
    <row r="343" spans="1:35">
      <c r="A343" s="1">
        <v>342</v>
      </c>
      <c r="B343" t="s">
        <v>1917</v>
      </c>
      <c r="C343" t="s">
        <v>1917</v>
      </c>
      <c r="D343" s="24" t="s">
        <v>1918</v>
      </c>
      <c r="F343" t="s">
        <v>307</v>
      </c>
      <c r="G343">
        <v>11</v>
      </c>
      <c r="H343" s="19" t="s">
        <v>1919</v>
      </c>
      <c r="I343" s="19" t="str">
        <f t="shared" si="18"/>
        <v>11 2145-7800</v>
      </c>
      <c r="J343" s="19"/>
      <c r="K343" s="25" t="s">
        <v>1920</v>
      </c>
      <c r="L343" t="str">
        <f t="shared" ref="L343:L348" si="19">TRIM(M343&amp;" "&amp;N343&amp;" "&amp;O343&amp;" "&amp;P343&amp;" "&amp;Q343&amp;" "&amp;R343&amp;" "&amp;S343&amp;" "&amp;T343&amp;" "&amp;U343&amp;" "&amp;V343)</f>
        <v>Rod Raposo Tavares KM 31 Jardim Dinorah 06703-030 São Paulo Cotia SP BRASIL</v>
      </c>
      <c r="M343" t="s">
        <v>310</v>
      </c>
      <c r="N343" t="s">
        <v>1921</v>
      </c>
      <c r="O343" t="s">
        <v>1922</v>
      </c>
      <c r="Q343" t="s">
        <v>1923</v>
      </c>
      <c r="R343" t="s">
        <v>1924</v>
      </c>
      <c r="S343" t="s">
        <v>341</v>
      </c>
      <c r="T343" t="s">
        <v>1925</v>
      </c>
      <c r="U343" t="s">
        <v>740</v>
      </c>
      <c r="V343" t="s">
        <v>315</v>
      </c>
      <c r="W343" t="s">
        <v>79</v>
      </c>
      <c r="X343" t="s">
        <v>131</v>
      </c>
      <c r="Y343" s="13">
        <v>9593102.9867393207</v>
      </c>
      <c r="Z343" s="13">
        <v>9697052.6768148001</v>
      </c>
      <c r="AA343" s="309">
        <v>9697052.6768148001</v>
      </c>
      <c r="AB343" t="s">
        <v>316</v>
      </c>
      <c r="AC343" s="1">
        <v>3</v>
      </c>
      <c r="AD343" s="4" t="s">
        <v>131</v>
      </c>
      <c r="AE343" s="10">
        <v>5649474.5099999998</v>
      </c>
      <c r="AF343" s="14" t="s">
        <v>1009</v>
      </c>
      <c r="AH343" s="4" t="s">
        <v>4</v>
      </c>
      <c r="AI343" t="s">
        <v>5</v>
      </c>
    </row>
    <row r="344" spans="1:35">
      <c r="A344" s="1">
        <v>343</v>
      </c>
      <c r="B344" t="s">
        <v>1917</v>
      </c>
      <c r="C344" t="s">
        <v>1917</v>
      </c>
      <c r="D344" s="24" t="s">
        <v>1918</v>
      </c>
      <c r="F344" t="s">
        <v>307</v>
      </c>
      <c r="G344">
        <v>11</v>
      </c>
      <c r="H344" s="19" t="s">
        <v>1919</v>
      </c>
      <c r="I344" s="19" t="str">
        <f t="shared" si="18"/>
        <v>11 2145-7800</v>
      </c>
      <c r="J344" s="19"/>
      <c r="K344" s="25" t="s">
        <v>1920</v>
      </c>
      <c r="L344" t="str">
        <f t="shared" si="19"/>
        <v>Rod Raposo Tavares KM 31 Jardim Dinorah 06703-030 São Paulo Cotia SP BRASIL</v>
      </c>
      <c r="M344" t="s">
        <v>310</v>
      </c>
      <c r="N344" t="s">
        <v>1921</v>
      </c>
      <c r="O344" t="s">
        <v>1922</v>
      </c>
      <c r="Q344" t="s">
        <v>1923</v>
      </c>
      <c r="R344" t="s">
        <v>1924</v>
      </c>
      <c r="S344" t="s">
        <v>341</v>
      </c>
      <c r="T344" t="s">
        <v>1925</v>
      </c>
      <c r="U344" t="s">
        <v>740</v>
      </c>
      <c r="V344" t="s">
        <v>315</v>
      </c>
      <c r="X344" t="s">
        <v>131</v>
      </c>
      <c r="Z344" s="13">
        <v>0</v>
      </c>
      <c r="AA344" s="13"/>
      <c r="AB344" t="s">
        <v>316</v>
      </c>
      <c r="AC344" s="1">
        <v>3</v>
      </c>
      <c r="AD344" t="s">
        <v>131</v>
      </c>
      <c r="AE344" s="17">
        <v>5829859.2599999998</v>
      </c>
      <c r="AF344" s="14" t="s">
        <v>1916</v>
      </c>
      <c r="AH344" t="s">
        <v>4</v>
      </c>
      <c r="AI344" t="s">
        <v>4</v>
      </c>
    </row>
    <row r="345" spans="1:35">
      <c r="A345" s="1">
        <v>344</v>
      </c>
      <c r="B345" s="5" t="s">
        <v>1926</v>
      </c>
      <c r="C345" s="4" t="s">
        <v>1927</v>
      </c>
      <c r="D345" s="3">
        <v>60680873000114</v>
      </c>
      <c r="F345" t="s">
        <v>307</v>
      </c>
      <c r="G345" s="4" t="s">
        <v>334</v>
      </c>
      <c r="H345" s="19">
        <v>45968576</v>
      </c>
      <c r="I345" s="19" t="str">
        <f t="shared" si="18"/>
        <v>11 45968576</v>
      </c>
      <c r="J345" s="19"/>
      <c r="K345" s="25" t="s">
        <v>1928</v>
      </c>
      <c r="L345" t="str">
        <f t="shared" si="19"/>
        <v>Rod Rj 158 KM 10 Rural 28400000 Rio de Janeiro São Fidélis BRASIL</v>
      </c>
      <c r="M345" s="4" t="s">
        <v>310</v>
      </c>
      <c r="N345" s="4" t="s">
        <v>1929</v>
      </c>
      <c r="O345" s="4"/>
      <c r="P345" s="4" t="s">
        <v>1930</v>
      </c>
      <c r="Q345" s="4" t="s">
        <v>1931</v>
      </c>
      <c r="R345" s="20">
        <v>28400000</v>
      </c>
      <c r="S345" s="4" t="s">
        <v>242</v>
      </c>
      <c r="T345" s="4" t="s">
        <v>1932</v>
      </c>
      <c r="V345" t="s">
        <v>315</v>
      </c>
      <c r="W345" t="s">
        <v>79</v>
      </c>
      <c r="X345" t="s">
        <v>131</v>
      </c>
      <c r="Y345" s="13">
        <v>354416.28421998402</v>
      </c>
      <c r="Z345" s="13">
        <v>358256.69570658001</v>
      </c>
      <c r="AA345" s="309">
        <v>358256.69570658001</v>
      </c>
      <c r="AB345" t="s">
        <v>316</v>
      </c>
      <c r="AC345" s="1">
        <v>3</v>
      </c>
      <c r="AD345" t="s">
        <v>131</v>
      </c>
      <c r="AE345" s="17">
        <v>215383.6</v>
      </c>
      <c r="AH345" t="s">
        <v>4</v>
      </c>
      <c r="AI345" t="s">
        <v>4</v>
      </c>
    </row>
    <row r="346" spans="1:35">
      <c r="A346" s="1">
        <v>345</v>
      </c>
      <c r="B346" s="5" t="s">
        <v>1933</v>
      </c>
      <c r="C346" s="4" t="s">
        <v>1933</v>
      </c>
      <c r="D346" s="3">
        <v>2886427000164</v>
      </c>
      <c r="F346" t="s">
        <v>307</v>
      </c>
      <c r="G346" s="4" t="s">
        <v>1004</v>
      </c>
      <c r="H346" s="19">
        <v>30977480</v>
      </c>
      <c r="I346" s="19" t="str">
        <f t="shared" si="18"/>
        <v>51 30977480</v>
      </c>
      <c r="J346" s="19"/>
      <c r="K346" s="25" t="s">
        <v>1934</v>
      </c>
      <c r="L346" t="str">
        <f t="shared" si="19"/>
        <v>Av Das Nações Unidas 14171 3o andar 304 Vila Gertrudes 4794000 São Paulo São Paulo BRASIL</v>
      </c>
      <c r="M346" s="4" t="s">
        <v>336</v>
      </c>
      <c r="N346" s="4" t="s">
        <v>355</v>
      </c>
      <c r="O346" s="4" t="s">
        <v>1935</v>
      </c>
      <c r="P346" s="4" t="s">
        <v>1936</v>
      </c>
      <c r="Q346" s="4" t="s">
        <v>760</v>
      </c>
      <c r="R346" s="20">
        <v>4794000</v>
      </c>
      <c r="S346" s="4" t="s">
        <v>341</v>
      </c>
      <c r="T346" s="4" t="s">
        <v>341</v>
      </c>
      <c r="V346" t="s">
        <v>315</v>
      </c>
      <c r="W346" t="s">
        <v>79</v>
      </c>
      <c r="X346" t="s">
        <v>131</v>
      </c>
      <c r="Y346" s="13">
        <v>1055447.8096825399</v>
      </c>
      <c r="Z346" s="13">
        <v>1066884.51299522</v>
      </c>
      <c r="AA346" s="309">
        <v>1066884.51299522</v>
      </c>
      <c r="AB346" t="s">
        <v>316</v>
      </c>
      <c r="AC346" s="1">
        <v>3</v>
      </c>
      <c r="AD346" t="s">
        <v>131</v>
      </c>
      <c r="AE346" s="17">
        <v>641410</v>
      </c>
      <c r="AH346" t="s">
        <v>4</v>
      </c>
      <c r="AI346" t="s">
        <v>4</v>
      </c>
    </row>
    <row r="347" spans="1:35">
      <c r="A347" s="1">
        <v>346</v>
      </c>
      <c r="B347" s="5" t="s">
        <v>1937</v>
      </c>
      <c r="C347" s="4" t="s">
        <v>1937</v>
      </c>
      <c r="D347" s="3">
        <v>19281335000153</v>
      </c>
      <c r="F347" t="s">
        <v>316</v>
      </c>
      <c r="G347" s="4" t="s">
        <v>383</v>
      </c>
      <c r="H347" s="19">
        <v>27412184</v>
      </c>
      <c r="I347" s="19" t="str">
        <f t="shared" si="18"/>
        <v>22 27412184</v>
      </c>
      <c r="J347" s="19"/>
      <c r="K347" s="25" t="s">
        <v>1938</v>
      </c>
      <c r="L347" t="str">
        <f t="shared" si="19"/>
        <v>Rua 05 Chapeu do Sol 28200000 Rio de Janeiro São João da Barra BRASIL</v>
      </c>
      <c r="M347" s="4" t="s">
        <v>222</v>
      </c>
      <c r="N347" s="4" t="s">
        <v>1939</v>
      </c>
      <c r="O347" s="4"/>
      <c r="P347" s="4"/>
      <c r="Q347" s="4" t="s">
        <v>1940</v>
      </c>
      <c r="R347" s="20">
        <v>28200000</v>
      </c>
      <c r="S347" s="4" t="s">
        <v>242</v>
      </c>
      <c r="T347" s="4" t="s">
        <v>324</v>
      </c>
      <c r="V347" t="s">
        <v>315</v>
      </c>
      <c r="Z347" s="13">
        <v>0</v>
      </c>
      <c r="AA347" s="13"/>
    </row>
    <row r="348" spans="1:35">
      <c r="A348" s="1">
        <v>347</v>
      </c>
      <c r="B348" s="5" t="s">
        <v>1941</v>
      </c>
      <c r="C348" s="4" t="s">
        <v>1941</v>
      </c>
      <c r="D348" s="3">
        <v>53020152001275</v>
      </c>
      <c r="F348" t="s">
        <v>307</v>
      </c>
      <c r="G348" s="4" t="s">
        <v>383</v>
      </c>
      <c r="H348" s="19">
        <v>27720699</v>
      </c>
      <c r="I348" s="19" t="str">
        <f t="shared" si="18"/>
        <v>22 27720699</v>
      </c>
      <c r="J348" s="19"/>
      <c r="K348" s="25" t="s">
        <v>344</v>
      </c>
      <c r="L348" t="str">
        <f t="shared" si="19"/>
        <v>Av Francisco Matarazzo 404 Conj 701 e 703 Agua Branca 5001000 São Paulo São Paulo BRASIL</v>
      </c>
      <c r="M348" s="4" t="s">
        <v>336</v>
      </c>
      <c r="N348" s="4" t="s">
        <v>1942</v>
      </c>
      <c r="O348" s="4" t="s">
        <v>1943</v>
      </c>
      <c r="P348" s="4" t="s">
        <v>1944</v>
      </c>
      <c r="Q348" s="4" t="s">
        <v>1493</v>
      </c>
      <c r="R348" s="20">
        <v>5001000</v>
      </c>
      <c r="S348" s="4" t="s">
        <v>341</v>
      </c>
      <c r="T348" s="4" t="s">
        <v>341</v>
      </c>
      <c r="V348" t="s">
        <v>315</v>
      </c>
      <c r="Z348" s="13">
        <v>0</v>
      </c>
      <c r="AA348" s="13"/>
    </row>
    <row r="349" spans="1:35">
      <c r="A349" s="1">
        <v>348</v>
      </c>
      <c r="B349" s="5" t="s">
        <v>1945</v>
      </c>
      <c r="C349" s="4" t="s">
        <v>1945</v>
      </c>
      <c r="D349" s="3">
        <v>9499893000136</v>
      </c>
      <c r="E349" s="4"/>
      <c r="F349" s="4" t="s">
        <v>307</v>
      </c>
      <c r="G349" s="4"/>
      <c r="H349" s="19" t="s">
        <v>1946</v>
      </c>
      <c r="I349" s="19" t="str">
        <f t="shared" si="18"/>
        <v>27 3344-3202</v>
      </c>
      <c r="J349" s="19"/>
      <c r="K349" s="25" t="s">
        <v>1947</v>
      </c>
      <c r="L349" t="s">
        <v>344</v>
      </c>
      <c r="M349" s="4"/>
      <c r="N349" s="4"/>
      <c r="O349" s="4"/>
      <c r="P349" s="4"/>
      <c r="Q349" s="4"/>
      <c r="R349" s="4"/>
      <c r="S349" s="4"/>
      <c r="T349" s="4"/>
      <c r="U349" s="4"/>
      <c r="V349" s="4"/>
      <c r="W349" s="4"/>
      <c r="X349" s="4"/>
      <c r="Y349" s="4"/>
      <c r="Z349" s="13">
        <v>0</v>
      </c>
      <c r="AA349" s="13"/>
      <c r="AB349" s="4"/>
      <c r="AC349" s="22"/>
      <c r="AD349" s="4"/>
      <c r="AE349" s="8"/>
      <c r="AF349" s="4"/>
      <c r="AG349" s="4"/>
      <c r="AH349" s="4"/>
    </row>
    <row r="350" spans="1:35">
      <c r="A350" s="1">
        <v>349</v>
      </c>
      <c r="B350" s="5" t="s">
        <v>1948</v>
      </c>
      <c r="C350" s="4" t="s">
        <v>1948</v>
      </c>
      <c r="D350" s="3">
        <v>18045454000144</v>
      </c>
      <c r="F350" t="s">
        <v>307</v>
      </c>
      <c r="G350" s="4" t="s">
        <v>308</v>
      </c>
      <c r="H350" s="19">
        <v>41028564</v>
      </c>
      <c r="I350" s="19" t="str">
        <f t="shared" si="18"/>
        <v>21 41028564</v>
      </c>
      <c r="J350" s="19"/>
      <c r="K350" s="25" t="s">
        <v>1949</v>
      </c>
      <c r="L350" t="str">
        <f t="shared" ref="L350:L367" si="20">TRIM(M350&amp;" "&amp;N350&amp;" "&amp;O350&amp;" "&amp;P350&amp;" "&amp;Q350&amp;" "&amp;R350&amp;" "&amp;S350&amp;" "&amp;T350&amp;" "&amp;U350&amp;" "&amp;V350)</f>
        <v>Av José Wilker Ator 605 Jacarepagua 22755024 Rio de Janeiro Rio de Janeiro BRASIL</v>
      </c>
      <c r="M350" s="4" t="s">
        <v>336</v>
      </c>
      <c r="N350" s="4" t="s">
        <v>1950</v>
      </c>
      <c r="O350" s="4" t="s">
        <v>1951</v>
      </c>
      <c r="P350" s="4"/>
      <c r="Q350" s="4" t="s">
        <v>1458</v>
      </c>
      <c r="R350" s="20">
        <v>22755024</v>
      </c>
      <c r="S350" s="4" t="s">
        <v>242</v>
      </c>
      <c r="T350" s="4" t="s">
        <v>242</v>
      </c>
      <c r="V350" t="s">
        <v>315</v>
      </c>
      <c r="Z350" s="13">
        <v>0</v>
      </c>
      <c r="AA350" s="13"/>
    </row>
    <row r="351" spans="1:35">
      <c r="A351" s="1">
        <v>350</v>
      </c>
      <c r="B351" t="s">
        <v>1952</v>
      </c>
      <c r="C351" t="s">
        <v>1952</v>
      </c>
      <c r="D351" s="3">
        <v>53020152000112</v>
      </c>
      <c r="F351" t="s">
        <v>307</v>
      </c>
      <c r="G351">
        <v>11</v>
      </c>
      <c r="H351" s="19" t="s">
        <v>1953</v>
      </c>
      <c r="I351" s="19" t="str">
        <f t="shared" si="18"/>
        <v>11 3611-0833</v>
      </c>
      <c r="J351" s="19"/>
      <c r="K351" s="25" t="s">
        <v>1954</v>
      </c>
      <c r="L351" t="str">
        <f t="shared" si="20"/>
        <v>Rua Aquinos 111 Agua Branca 05036-070 São Paulo São Paulo SP BRASIL</v>
      </c>
      <c r="M351" t="s">
        <v>222</v>
      </c>
      <c r="N351" t="s">
        <v>1955</v>
      </c>
      <c r="O351">
        <v>111</v>
      </c>
      <c r="Q351" t="s">
        <v>1493</v>
      </c>
      <c r="R351" t="s">
        <v>1956</v>
      </c>
      <c r="S351" t="s">
        <v>341</v>
      </c>
      <c r="T351" t="s">
        <v>341</v>
      </c>
      <c r="U351" t="s">
        <v>740</v>
      </c>
      <c r="V351" t="s">
        <v>315</v>
      </c>
      <c r="X351" s="4" t="s">
        <v>131</v>
      </c>
      <c r="Z351" s="13">
        <v>0</v>
      </c>
      <c r="AA351" s="302"/>
      <c r="AB351" t="s">
        <v>316</v>
      </c>
      <c r="AC351" s="1">
        <v>3</v>
      </c>
      <c r="AD351" s="4" t="s">
        <v>131</v>
      </c>
      <c r="AE351" s="10">
        <v>26723.38</v>
      </c>
      <c r="AF351" s="4" t="s">
        <v>684</v>
      </c>
      <c r="AH351" s="4" t="s">
        <v>6</v>
      </c>
      <c r="AI351" t="s">
        <v>6</v>
      </c>
    </row>
    <row r="352" spans="1:35">
      <c r="A352" s="1">
        <v>351</v>
      </c>
      <c r="B352" t="s">
        <v>1952</v>
      </c>
      <c r="C352" t="s">
        <v>1952</v>
      </c>
      <c r="D352" s="24" t="s">
        <v>1957</v>
      </c>
      <c r="F352" t="s">
        <v>307</v>
      </c>
      <c r="G352">
        <v>11</v>
      </c>
      <c r="H352" s="19" t="s">
        <v>1953</v>
      </c>
      <c r="I352" s="19" t="str">
        <f t="shared" si="18"/>
        <v>11 3611-0833</v>
      </c>
      <c r="J352" s="19"/>
      <c r="K352" s="25" t="s">
        <v>1958</v>
      </c>
      <c r="L352" t="str">
        <f t="shared" si="20"/>
        <v>Rua Aquinos 111 Agua Branca 05036-070 São Paulo São Paulo SP BRASIL</v>
      </c>
      <c r="M352" s="10" t="s">
        <v>222</v>
      </c>
      <c r="N352" s="4" t="s">
        <v>1955</v>
      </c>
      <c r="O352">
        <v>111</v>
      </c>
      <c r="P352" s="4"/>
      <c r="Q352" t="s">
        <v>1493</v>
      </c>
      <c r="R352" t="s">
        <v>1956</v>
      </c>
      <c r="S352" t="s">
        <v>341</v>
      </c>
      <c r="T352" t="s">
        <v>341</v>
      </c>
      <c r="U352" t="s">
        <v>740</v>
      </c>
      <c r="V352" t="s">
        <v>315</v>
      </c>
      <c r="W352" t="s">
        <v>79</v>
      </c>
      <c r="X352" s="4" t="s">
        <v>131</v>
      </c>
      <c r="Y352" s="13">
        <v>486301.81139068003</v>
      </c>
      <c r="Z352" s="13">
        <v>491571.31831112999</v>
      </c>
      <c r="AA352" s="309">
        <v>491571.31831112999</v>
      </c>
      <c r="AB352" t="s">
        <v>316</v>
      </c>
      <c r="AC352" s="1">
        <v>3</v>
      </c>
      <c r="AD352" s="4" t="s">
        <v>131</v>
      </c>
      <c r="AE352" s="11">
        <v>347488.7</v>
      </c>
      <c r="AH352" t="s">
        <v>4</v>
      </c>
      <c r="AI352" t="s">
        <v>4</v>
      </c>
    </row>
    <row r="353" spans="1:36">
      <c r="A353" s="1">
        <v>352</v>
      </c>
      <c r="B353" s="5" t="s">
        <v>1959</v>
      </c>
      <c r="C353" s="4" t="s">
        <v>1960</v>
      </c>
      <c r="D353" s="3">
        <v>8882133000140</v>
      </c>
      <c r="F353" t="s">
        <v>307</v>
      </c>
      <c r="G353" s="4" t="s">
        <v>334</v>
      </c>
      <c r="H353" s="19">
        <v>35945900</v>
      </c>
      <c r="I353" s="19" t="str">
        <f t="shared" si="18"/>
        <v>11 35945900</v>
      </c>
      <c r="J353" s="19"/>
      <c r="K353" s="25" t="s">
        <v>1961</v>
      </c>
      <c r="L353" t="str">
        <f t="shared" si="20"/>
        <v>Av Ana Costa 291 Terreo Gonzaga 11060917 São Paulo Santos BRASIL</v>
      </c>
      <c r="M353" s="4" t="s">
        <v>336</v>
      </c>
      <c r="N353" s="4" t="s">
        <v>704</v>
      </c>
      <c r="O353" s="4" t="s">
        <v>1962</v>
      </c>
      <c r="P353" s="4" t="s">
        <v>1963</v>
      </c>
      <c r="Q353" s="4" t="s">
        <v>707</v>
      </c>
      <c r="R353" s="20">
        <v>11060917</v>
      </c>
      <c r="S353" s="4" t="s">
        <v>341</v>
      </c>
      <c r="T353" s="4" t="s">
        <v>709</v>
      </c>
      <c r="V353" t="s">
        <v>315</v>
      </c>
      <c r="W353" t="s">
        <v>79</v>
      </c>
      <c r="X353" t="s">
        <v>131</v>
      </c>
      <c r="Y353" s="13">
        <v>25648.265415194299</v>
      </c>
      <c r="Z353" s="13">
        <v>25926.186880706398</v>
      </c>
      <c r="AA353" s="309">
        <v>25926.186880706398</v>
      </c>
      <c r="AB353" t="s">
        <v>316</v>
      </c>
      <c r="AC353" s="1">
        <v>3</v>
      </c>
      <c r="AD353" t="s">
        <v>131</v>
      </c>
      <c r="AE353" s="17">
        <v>15586.8</v>
      </c>
      <c r="AH353" t="s">
        <v>4</v>
      </c>
      <c r="AI353" t="s">
        <v>4</v>
      </c>
    </row>
    <row r="354" spans="1:36">
      <c r="A354" s="1">
        <v>353</v>
      </c>
      <c r="B354" s="5" t="s">
        <v>1964</v>
      </c>
      <c r="C354" s="4" t="s">
        <v>1964</v>
      </c>
      <c r="D354" s="3">
        <v>28930907000179</v>
      </c>
      <c r="F354" t="s">
        <v>316</v>
      </c>
      <c r="G354" s="4"/>
      <c r="H354" s="19" t="s">
        <v>247</v>
      </c>
      <c r="I354" s="19" t="str">
        <f t="shared" si="18"/>
        <v>não encontrado</v>
      </c>
      <c r="J354" s="19"/>
      <c r="K354" s="25" t="s">
        <v>344</v>
      </c>
      <c r="L354" t="str">
        <f t="shared" si="20"/>
        <v>Rua Tenente Coronel Cardoso 408 Centro 28030002 Rio de Janeiro Campos dos Goytacazes BRASIL</v>
      </c>
      <c r="M354" s="4" t="s">
        <v>222</v>
      </c>
      <c r="N354" s="4" t="s">
        <v>674</v>
      </c>
      <c r="O354" s="4" t="s">
        <v>1965</v>
      </c>
      <c r="P354" s="4"/>
      <c r="Q354" s="4" t="s">
        <v>381</v>
      </c>
      <c r="R354" s="20">
        <v>28030002</v>
      </c>
      <c r="S354" s="4" t="s">
        <v>242</v>
      </c>
      <c r="T354" s="4" t="s">
        <v>390</v>
      </c>
      <c r="U354" s="4"/>
      <c r="V354" t="s">
        <v>315</v>
      </c>
      <c r="Z354" s="13">
        <v>0</v>
      </c>
      <c r="AA354" s="13"/>
    </row>
    <row r="355" spans="1:36">
      <c r="A355" s="1">
        <v>354</v>
      </c>
      <c r="B355" s="5" t="s">
        <v>1966</v>
      </c>
      <c r="C355" s="4" t="s">
        <v>1966</v>
      </c>
      <c r="D355" s="3">
        <v>13054454000197</v>
      </c>
      <c r="F355" t="s">
        <v>307</v>
      </c>
      <c r="G355" s="4" t="s">
        <v>383</v>
      </c>
      <c r="H355" s="19">
        <v>27413639</v>
      </c>
      <c r="I355" s="19" t="str">
        <f t="shared" si="18"/>
        <v>22 27413639</v>
      </c>
      <c r="J355" s="19"/>
      <c r="K355" s="25" t="s">
        <v>344</v>
      </c>
      <c r="L355" t="str">
        <f t="shared" si="20"/>
        <v>Av Liberdade 120 Grussai 28200000 Rio de Janeiro São João da Barra BRASIL</v>
      </c>
      <c r="M355" s="4" t="s">
        <v>336</v>
      </c>
      <c r="N355" s="4" t="s">
        <v>1967</v>
      </c>
      <c r="O355" s="4" t="s">
        <v>1968</v>
      </c>
      <c r="P355" s="4"/>
      <c r="Q355" s="4" t="s">
        <v>1969</v>
      </c>
      <c r="R355" s="20">
        <v>28200000</v>
      </c>
      <c r="S355" s="4" t="s">
        <v>242</v>
      </c>
      <c r="T355" s="4" t="s">
        <v>324</v>
      </c>
      <c r="U355" s="4"/>
      <c r="V355" t="s">
        <v>315</v>
      </c>
      <c r="Z355" s="13">
        <v>0</v>
      </c>
      <c r="AA355" s="13"/>
    </row>
    <row r="356" spans="1:36">
      <c r="A356" s="1">
        <v>355</v>
      </c>
      <c r="B356" s="5" t="s">
        <v>1970</v>
      </c>
      <c r="C356" s="4" t="s">
        <v>1970</v>
      </c>
      <c r="D356" s="3">
        <v>4110245000122</v>
      </c>
      <c r="F356" t="s">
        <v>307</v>
      </c>
      <c r="G356" s="4" t="s">
        <v>1030</v>
      </c>
      <c r="H356" s="19">
        <v>35256233</v>
      </c>
      <c r="I356" s="19" t="str">
        <f t="shared" si="18"/>
        <v>73 35256233</v>
      </c>
      <c r="J356" s="19"/>
      <c r="K356" s="25" t="s">
        <v>1971</v>
      </c>
      <c r="L356" t="str">
        <f t="shared" si="20"/>
        <v>Rua Nuc Cidade de Deus Vila Yara 6029900 São Paulo Osasco BRASIL</v>
      </c>
      <c r="M356" s="4" t="s">
        <v>222</v>
      </c>
      <c r="N356" s="4" t="s">
        <v>1972</v>
      </c>
      <c r="O356" s="4"/>
      <c r="P356" s="4"/>
      <c r="Q356" s="4" t="s">
        <v>1973</v>
      </c>
      <c r="R356" s="20">
        <v>6029900</v>
      </c>
      <c r="S356" s="4" t="s">
        <v>341</v>
      </c>
      <c r="T356" s="4" t="s">
        <v>1974</v>
      </c>
      <c r="V356" t="s">
        <v>315</v>
      </c>
      <c r="W356" t="s">
        <v>79</v>
      </c>
      <c r="X356" t="s">
        <v>131</v>
      </c>
      <c r="Y356" s="13">
        <v>2634.4646065726201</v>
      </c>
      <c r="Z356" s="13">
        <v>2663.01134267528</v>
      </c>
      <c r="AA356" s="309">
        <v>2663.01134267528</v>
      </c>
      <c r="AB356" t="s">
        <v>316</v>
      </c>
      <c r="AC356" s="1">
        <v>3</v>
      </c>
      <c r="AD356" t="s">
        <v>131</v>
      </c>
      <c r="AE356" s="17">
        <v>1601</v>
      </c>
      <c r="AH356" t="s">
        <v>4</v>
      </c>
      <c r="AI356" t="s">
        <v>4</v>
      </c>
    </row>
    <row r="357" spans="1:36">
      <c r="A357" s="1">
        <v>356</v>
      </c>
      <c r="B357" s="5" t="s">
        <v>1975</v>
      </c>
      <c r="C357" s="4" t="s">
        <v>1975</v>
      </c>
      <c r="D357" s="3">
        <v>27547838000156</v>
      </c>
      <c r="F357" t="s">
        <v>316</v>
      </c>
      <c r="G357" s="4" t="s">
        <v>383</v>
      </c>
      <c r="H357" s="19">
        <v>88443939</v>
      </c>
      <c r="I357" s="19" t="str">
        <f t="shared" si="18"/>
        <v>22 88443939</v>
      </c>
      <c r="J357" s="19"/>
      <c r="K357" s="25" t="s">
        <v>344</v>
      </c>
      <c r="L357" t="str">
        <f t="shared" si="20"/>
        <v>Av Senador Tarcisio Miranda 636 Parque Turf Club 28020801 Rio de Janeiro Campos dos Goytacazes BRASIL</v>
      </c>
      <c r="M357" s="4" t="s">
        <v>336</v>
      </c>
      <c r="N357" s="4" t="s">
        <v>1060</v>
      </c>
      <c r="O357" s="4" t="s">
        <v>1976</v>
      </c>
      <c r="P357" s="4"/>
      <c r="Q357" s="4" t="s">
        <v>388</v>
      </c>
      <c r="R357" s="20">
        <v>28020801</v>
      </c>
      <c r="S357" s="4" t="s">
        <v>242</v>
      </c>
      <c r="T357" s="4" t="s">
        <v>390</v>
      </c>
      <c r="V357" t="s">
        <v>315</v>
      </c>
      <c r="Z357" s="13">
        <v>0</v>
      </c>
      <c r="AA357" s="13"/>
    </row>
    <row r="358" spans="1:36">
      <c r="A358" s="1">
        <v>357</v>
      </c>
      <c r="B358" s="5" t="s">
        <v>1977</v>
      </c>
      <c r="C358" s="5" t="s">
        <v>1977</v>
      </c>
      <c r="D358" s="3">
        <v>32452718000105</v>
      </c>
      <c r="F358" t="s">
        <v>316</v>
      </c>
      <c r="G358" s="4" t="s">
        <v>1978</v>
      </c>
      <c r="H358" s="19">
        <v>98035848</v>
      </c>
      <c r="I358" s="19" t="str">
        <f t="shared" si="18"/>
        <v>42 98035848</v>
      </c>
      <c r="J358" s="19"/>
      <c r="K358" s="25" t="s">
        <v>1979</v>
      </c>
      <c r="L358" t="str">
        <f t="shared" si="20"/>
        <v>Rua Conselheiro Barradas 29 Uvaranas 84025310 Parana Ponta Grossa BRASIL</v>
      </c>
      <c r="M358" s="4" t="s">
        <v>222</v>
      </c>
      <c r="N358" s="4" t="s">
        <v>1980</v>
      </c>
      <c r="O358" s="4" t="s">
        <v>1545</v>
      </c>
      <c r="P358" s="4"/>
      <c r="Q358" s="4" t="s">
        <v>1981</v>
      </c>
      <c r="R358" s="20">
        <v>84025310</v>
      </c>
      <c r="S358" s="4" t="s">
        <v>411</v>
      </c>
      <c r="T358" s="4" t="s">
        <v>1982</v>
      </c>
      <c r="V358" t="s">
        <v>315</v>
      </c>
      <c r="Z358" s="13">
        <v>0</v>
      </c>
      <c r="AA358" s="13"/>
    </row>
    <row r="359" spans="1:36">
      <c r="A359" s="1">
        <v>358</v>
      </c>
      <c r="B359" s="5" t="s">
        <v>1983</v>
      </c>
      <c r="C359" s="4" t="s">
        <v>1983</v>
      </c>
      <c r="D359" s="3">
        <v>38503861000165</v>
      </c>
      <c r="F359" t="s">
        <v>316</v>
      </c>
      <c r="G359" s="4" t="s">
        <v>308</v>
      </c>
      <c r="H359" s="19">
        <v>40637318</v>
      </c>
      <c r="I359" s="19" t="str">
        <f t="shared" si="18"/>
        <v>21 40637318</v>
      </c>
      <c r="J359" s="19"/>
      <c r="K359" s="25" t="s">
        <v>1984</v>
      </c>
      <c r="L359" t="str">
        <f t="shared" si="20"/>
        <v>Rua Presidente Backer 155 Apto 203 Icaraí 24220045 Rio de Janeiro Niteroi BRASIL</v>
      </c>
      <c r="M359" s="4" t="s">
        <v>222</v>
      </c>
      <c r="N359" s="4" t="s">
        <v>1985</v>
      </c>
      <c r="O359" s="4" t="s">
        <v>1986</v>
      </c>
      <c r="P359" s="4" t="s">
        <v>1987</v>
      </c>
      <c r="Q359" s="4" t="s">
        <v>1988</v>
      </c>
      <c r="R359" s="20">
        <v>24220045</v>
      </c>
      <c r="S359" s="4" t="s">
        <v>242</v>
      </c>
      <c r="T359" s="4" t="s">
        <v>428</v>
      </c>
      <c r="V359" t="s">
        <v>315</v>
      </c>
      <c r="Z359" s="13">
        <v>0</v>
      </c>
      <c r="AA359" s="13"/>
    </row>
    <row r="360" spans="1:36">
      <c r="A360" s="1">
        <v>359</v>
      </c>
      <c r="B360" s="5" t="s">
        <v>1989</v>
      </c>
      <c r="C360" s="4" t="s">
        <v>1989</v>
      </c>
      <c r="D360" s="3">
        <v>7275920000161</v>
      </c>
      <c r="F360" t="s">
        <v>307</v>
      </c>
      <c r="G360" s="4" t="s">
        <v>505</v>
      </c>
      <c r="H360" s="19">
        <v>39325400</v>
      </c>
      <c r="I360" s="19" t="str">
        <f t="shared" si="18"/>
        <v>19 39325400</v>
      </c>
      <c r="J360" s="19"/>
      <c r="K360" s="25" t="s">
        <v>1990</v>
      </c>
      <c r="L360" t="str">
        <f t="shared" si="20"/>
        <v>Estm Jose Costa de Mesquita 200 Galpao 01 a 11 Chacara Alvorada 13337200 São Paulo Indaiatuba BRASIL</v>
      </c>
      <c r="M360" s="4" t="s">
        <v>1991</v>
      </c>
      <c r="N360" s="4" t="s">
        <v>1992</v>
      </c>
      <c r="O360" s="4" t="s">
        <v>1993</v>
      </c>
      <c r="P360" s="4" t="s">
        <v>1994</v>
      </c>
      <c r="Q360" s="4" t="s">
        <v>1995</v>
      </c>
      <c r="R360" s="20">
        <v>13337200</v>
      </c>
      <c r="S360" s="4" t="s">
        <v>341</v>
      </c>
      <c r="T360" s="4" t="s">
        <v>1996</v>
      </c>
      <c r="V360" t="s">
        <v>315</v>
      </c>
      <c r="Z360" s="13">
        <v>0</v>
      </c>
      <c r="AA360" s="13"/>
    </row>
    <row r="361" spans="1:36">
      <c r="A361" s="1">
        <v>360</v>
      </c>
      <c r="B361" s="5" t="s">
        <v>1997</v>
      </c>
      <c r="C361" s="4" t="s">
        <v>1997</v>
      </c>
      <c r="D361" s="3">
        <v>17328463000180</v>
      </c>
      <c r="F361" t="s">
        <v>316</v>
      </c>
      <c r="G361" s="4" t="s">
        <v>383</v>
      </c>
      <c r="H361" s="19">
        <v>27000000</v>
      </c>
      <c r="I361" s="19" t="str">
        <f t="shared" si="18"/>
        <v>22 27000000</v>
      </c>
      <c r="J361" s="19"/>
      <c r="K361" s="25" t="s">
        <v>1998</v>
      </c>
      <c r="L361" t="str">
        <f t="shared" si="20"/>
        <v>Rua Monsenhor Manoel Gomes 60 A São Cristovao 20931670 Rio de Janeiro Rio de Janeiro BRASIL</v>
      </c>
      <c r="M361" s="4" t="s">
        <v>222</v>
      </c>
      <c r="N361" s="4" t="s">
        <v>1999</v>
      </c>
      <c r="O361" s="4" t="s">
        <v>1007</v>
      </c>
      <c r="P361" s="4" t="s">
        <v>1109</v>
      </c>
      <c r="Q361" s="4" t="s">
        <v>2000</v>
      </c>
      <c r="R361" s="20">
        <v>20931670</v>
      </c>
      <c r="S361" s="4" t="s">
        <v>242</v>
      </c>
      <c r="T361" s="4" t="s">
        <v>242</v>
      </c>
      <c r="V361" t="s">
        <v>315</v>
      </c>
      <c r="W361" t="s">
        <v>59</v>
      </c>
      <c r="X361" t="s">
        <v>131</v>
      </c>
      <c r="Y361" s="13">
        <v>6170.6697530589199</v>
      </c>
      <c r="Z361" s="13">
        <v>6237.5343754105497</v>
      </c>
      <c r="AA361" s="309">
        <v>6237.5343754105497</v>
      </c>
      <c r="AB361" t="s">
        <v>316</v>
      </c>
      <c r="AC361" s="1">
        <v>3</v>
      </c>
      <c r="AD361" t="s">
        <v>131</v>
      </c>
      <c r="AE361" s="17">
        <v>3750</v>
      </c>
      <c r="AF361" t="s">
        <v>989</v>
      </c>
      <c r="AH361" t="s">
        <v>4</v>
      </c>
      <c r="AI361" t="s">
        <v>4</v>
      </c>
      <c r="AJ361" t="s">
        <v>1176</v>
      </c>
    </row>
    <row r="362" spans="1:36">
      <c r="A362" s="1">
        <v>361</v>
      </c>
      <c r="B362" s="5" t="s">
        <v>2001</v>
      </c>
      <c r="C362" s="4" t="s">
        <v>2001</v>
      </c>
      <c r="D362" s="30">
        <v>5250808727</v>
      </c>
      <c r="F362" t="s">
        <v>307</v>
      </c>
      <c r="G362" s="4" t="s">
        <v>308</v>
      </c>
      <c r="H362" s="19">
        <v>78767452</v>
      </c>
      <c r="I362" s="19" t="str">
        <f t="shared" si="18"/>
        <v>21 78767452</v>
      </c>
      <c r="J362" s="19"/>
      <c r="K362" s="25" t="s">
        <v>344</v>
      </c>
      <c r="L362" t="str">
        <f t="shared" si="20"/>
        <v>Rua Joaquim Tavora 122 Bl 02 Ap 1 Icarai 24230540 Rio de Janeiro Niteroi BRASIL</v>
      </c>
      <c r="M362" s="4" t="s">
        <v>222</v>
      </c>
      <c r="N362" s="4" t="s">
        <v>2002</v>
      </c>
      <c r="O362" s="4" t="s">
        <v>2003</v>
      </c>
      <c r="P362" s="4" t="s">
        <v>2004</v>
      </c>
      <c r="Q362" s="4" t="s">
        <v>1550</v>
      </c>
      <c r="R362" s="20">
        <v>24230540</v>
      </c>
      <c r="S362" s="4" t="s">
        <v>242</v>
      </c>
      <c r="T362" s="4" t="s">
        <v>428</v>
      </c>
      <c r="V362" t="s">
        <v>315</v>
      </c>
      <c r="Z362" s="13">
        <v>0</v>
      </c>
      <c r="AA362" s="13"/>
      <c r="AF362" s="19" t="s">
        <v>1221</v>
      </c>
    </row>
    <row r="363" spans="1:36">
      <c r="A363" s="1">
        <v>362</v>
      </c>
      <c r="B363" s="5" t="s">
        <v>2005</v>
      </c>
      <c r="C363" s="4" t="s">
        <v>2005</v>
      </c>
      <c r="D363" s="3">
        <v>2099766000109</v>
      </c>
      <c r="F363" t="s">
        <v>307</v>
      </c>
      <c r="G363" s="4" t="s">
        <v>308</v>
      </c>
      <c r="H363" s="19">
        <v>35233600</v>
      </c>
      <c r="I363" s="19" t="str">
        <f t="shared" si="18"/>
        <v>21 35233600</v>
      </c>
      <c r="J363" s="19"/>
      <c r="K363" s="25" t="s">
        <v>2006</v>
      </c>
      <c r="L363" t="str">
        <f t="shared" si="20"/>
        <v>Av Rio Branco 156 Sala 3401 ,3438 e 3439 Centro 20040003 Rio de Janeiro Rio de Janeiro BRASIL</v>
      </c>
      <c r="M363" s="4" t="s">
        <v>336</v>
      </c>
      <c r="N363" s="4" t="s">
        <v>649</v>
      </c>
      <c r="O363" s="21" t="s">
        <v>1703</v>
      </c>
      <c r="P363" s="4" t="s">
        <v>2007</v>
      </c>
      <c r="Q363" s="4" t="s">
        <v>381</v>
      </c>
      <c r="R363" s="20">
        <v>20040003</v>
      </c>
      <c r="S363" s="4" t="s">
        <v>242</v>
      </c>
      <c r="T363" s="4" t="s">
        <v>242</v>
      </c>
      <c r="V363" t="s">
        <v>315</v>
      </c>
      <c r="W363" t="s">
        <v>79</v>
      </c>
      <c r="X363" t="s">
        <v>131</v>
      </c>
      <c r="Y363" s="13">
        <v>468.641798845648</v>
      </c>
      <c r="Z363" s="13">
        <v>473.71994403117998</v>
      </c>
      <c r="AA363" s="309">
        <v>473.72</v>
      </c>
      <c r="AB363" t="s">
        <v>316</v>
      </c>
      <c r="AC363" s="1">
        <v>3</v>
      </c>
      <c r="AD363" t="s">
        <v>131</v>
      </c>
      <c r="AE363" s="17">
        <v>284.8</v>
      </c>
      <c r="AH363" t="s">
        <v>4</v>
      </c>
      <c r="AI363" t="s">
        <v>4</v>
      </c>
    </row>
    <row r="364" spans="1:36">
      <c r="A364" s="1">
        <v>363</v>
      </c>
      <c r="B364" s="5" t="s">
        <v>2008</v>
      </c>
      <c r="C364" s="4" t="s">
        <v>2008</v>
      </c>
      <c r="D364" s="3">
        <v>2099766000109</v>
      </c>
      <c r="F364" t="s">
        <v>307</v>
      </c>
      <c r="G364" s="4" t="s">
        <v>308</v>
      </c>
      <c r="H364" s="19">
        <v>35233600</v>
      </c>
      <c r="I364" s="19" t="str">
        <f t="shared" si="18"/>
        <v>21 35233600</v>
      </c>
      <c r="J364" s="19"/>
      <c r="K364" s="25" t="s">
        <v>2006</v>
      </c>
      <c r="L364" t="str">
        <f t="shared" si="20"/>
        <v>Av Rio Branco 156 Sala 3401 PTE Centro 20040003 Rio de Janeiro Rio de Janeiro BRASIL</v>
      </c>
      <c r="M364" s="4" t="s">
        <v>336</v>
      </c>
      <c r="N364" s="4" t="s">
        <v>649</v>
      </c>
      <c r="O364" s="4" t="s">
        <v>1703</v>
      </c>
      <c r="P364" s="4" t="s">
        <v>2009</v>
      </c>
      <c r="Q364" s="4" t="s">
        <v>381</v>
      </c>
      <c r="R364" s="20">
        <v>20040003</v>
      </c>
      <c r="S364" s="4" t="s">
        <v>242</v>
      </c>
      <c r="T364" s="4" t="s">
        <v>242</v>
      </c>
      <c r="V364" t="s">
        <v>315</v>
      </c>
      <c r="Z364" s="13">
        <v>0</v>
      </c>
      <c r="AA364" s="13"/>
    </row>
    <row r="365" spans="1:36">
      <c r="A365" s="1">
        <v>364</v>
      </c>
      <c r="B365" s="5" t="s">
        <v>2010</v>
      </c>
      <c r="C365" s="4" t="s">
        <v>2010</v>
      </c>
      <c r="D365" s="3">
        <v>32288540000109</v>
      </c>
      <c r="F365" t="s">
        <v>307</v>
      </c>
      <c r="G365" s="4"/>
      <c r="H365" s="19" t="s">
        <v>247</v>
      </c>
      <c r="I365" s="19" t="str">
        <f t="shared" si="18"/>
        <v>não encontrado</v>
      </c>
      <c r="J365" s="19"/>
      <c r="K365" s="25">
        <v>0</v>
      </c>
      <c r="L365" t="str">
        <f t="shared" si="20"/>
        <v>Av Tarcisio Miranda 483 Turfe Clube 28030002 Rio de Janeiro Campos dos Goytacazes BRASIL</v>
      </c>
      <c r="M365" s="4" t="s">
        <v>336</v>
      </c>
      <c r="N365" s="4" t="s">
        <v>2011</v>
      </c>
      <c r="O365" s="4" t="s">
        <v>2012</v>
      </c>
      <c r="P365" s="4"/>
      <c r="Q365" s="4" t="s">
        <v>2013</v>
      </c>
      <c r="R365" s="20">
        <v>28030002</v>
      </c>
      <c r="S365" s="4" t="s">
        <v>242</v>
      </c>
      <c r="T365" s="4" t="s">
        <v>390</v>
      </c>
      <c r="U365" s="4"/>
      <c r="V365" t="s">
        <v>315</v>
      </c>
      <c r="W365" s="4" t="s">
        <v>59</v>
      </c>
      <c r="X365" s="4" t="s">
        <v>131</v>
      </c>
      <c r="Y365" s="13">
        <v>2879.55</v>
      </c>
      <c r="Z365" s="13">
        <v>0</v>
      </c>
      <c r="AA365" s="13"/>
      <c r="AH365" t="s">
        <v>4</v>
      </c>
      <c r="AJ365" t="s">
        <v>318</v>
      </c>
    </row>
    <row r="366" spans="1:36">
      <c r="A366" s="1">
        <v>365</v>
      </c>
      <c r="B366" s="5" t="s">
        <v>2014</v>
      </c>
      <c r="C366" s="4" t="s">
        <v>2014</v>
      </c>
      <c r="D366" s="3">
        <v>60444437000146</v>
      </c>
      <c r="F366" t="s">
        <v>307</v>
      </c>
      <c r="G366" s="4"/>
      <c r="H366" s="19" t="s">
        <v>247</v>
      </c>
      <c r="I366" s="19" t="str">
        <f t="shared" si="18"/>
        <v>não encontrado</v>
      </c>
      <c r="J366" s="19"/>
      <c r="K366" s="25" t="s">
        <v>344</v>
      </c>
      <c r="L366" t="str">
        <f t="shared" si="20"/>
        <v>Av Marechal Floriano 168 Centro 20080002 Rio de Janeiro Rio de Janeiro BRASIL</v>
      </c>
      <c r="M366" s="4" t="s">
        <v>336</v>
      </c>
      <c r="N366" s="4" t="s">
        <v>965</v>
      </c>
      <c r="O366" s="4" t="s">
        <v>2015</v>
      </c>
      <c r="P366" s="4"/>
      <c r="Q366" s="4" t="s">
        <v>381</v>
      </c>
      <c r="R366" s="20">
        <v>20080002</v>
      </c>
      <c r="S366" s="4" t="s">
        <v>242</v>
      </c>
      <c r="T366" s="4" t="s">
        <v>242</v>
      </c>
      <c r="V366" t="s">
        <v>315</v>
      </c>
      <c r="Z366" s="13">
        <v>2348.16</v>
      </c>
      <c r="AA366" s="304">
        <v>0</v>
      </c>
    </row>
    <row r="367" spans="1:36">
      <c r="A367" s="1">
        <v>366</v>
      </c>
      <c r="B367" s="5" t="s">
        <v>2016</v>
      </c>
      <c r="C367" s="4" t="s">
        <v>2016</v>
      </c>
      <c r="D367" s="3">
        <v>5146182000127</v>
      </c>
      <c r="F367" t="s">
        <v>316</v>
      </c>
      <c r="G367" s="4" t="s">
        <v>383</v>
      </c>
      <c r="H367" s="19">
        <v>27237899</v>
      </c>
      <c r="I367" s="19" t="str">
        <f t="shared" si="18"/>
        <v>22 27237899</v>
      </c>
      <c r="J367" s="19"/>
      <c r="K367" s="25" t="s">
        <v>2017</v>
      </c>
      <c r="L367" t="str">
        <f t="shared" si="20"/>
        <v>Av Pelinca 351 Centro 28035053 Rio de Janeiro Campos dos Goytacazes BRASIL</v>
      </c>
      <c r="M367" s="4" t="s">
        <v>336</v>
      </c>
      <c r="N367" s="4" t="s">
        <v>1676</v>
      </c>
      <c r="O367" s="4" t="s">
        <v>2018</v>
      </c>
      <c r="P367" s="4"/>
      <c r="Q367" s="4" t="s">
        <v>381</v>
      </c>
      <c r="R367" s="20">
        <v>28035053</v>
      </c>
      <c r="S367" s="4" t="s">
        <v>242</v>
      </c>
      <c r="T367" s="4" t="s">
        <v>390</v>
      </c>
      <c r="U367" s="4"/>
      <c r="V367" t="s">
        <v>315</v>
      </c>
      <c r="Z367" s="13">
        <v>0</v>
      </c>
      <c r="AA367" s="13"/>
    </row>
    <row r="368" spans="1:36">
      <c r="A368" s="1">
        <v>367</v>
      </c>
      <c r="B368" s="5" t="s">
        <v>175</v>
      </c>
      <c r="C368" s="4" t="s">
        <v>175</v>
      </c>
      <c r="D368" s="21" t="s">
        <v>343</v>
      </c>
      <c r="E368" s="4"/>
      <c r="F368" t="s">
        <v>307</v>
      </c>
      <c r="G368" s="4"/>
      <c r="H368" s="19" t="s">
        <v>247</v>
      </c>
      <c r="I368" s="19" t="str">
        <f t="shared" si="18"/>
        <v>não encontrado</v>
      </c>
      <c r="J368" s="19"/>
      <c r="K368" s="25" t="s">
        <v>247</v>
      </c>
      <c r="L368" s="25" t="s">
        <v>247</v>
      </c>
      <c r="M368" s="4"/>
      <c r="N368" s="4"/>
      <c r="O368" s="4"/>
      <c r="P368" s="4"/>
      <c r="Q368" s="4"/>
      <c r="R368" s="4"/>
      <c r="S368" s="4"/>
      <c r="T368" s="4"/>
      <c r="U368" s="4"/>
      <c r="V368" s="4"/>
      <c r="W368" s="4" t="s">
        <v>79</v>
      </c>
      <c r="X368" s="4" t="s">
        <v>131</v>
      </c>
      <c r="Y368" s="13">
        <v>83635</v>
      </c>
      <c r="Z368" s="13">
        <v>81733.623172029605</v>
      </c>
      <c r="AA368" s="300">
        <v>81733.623172029605</v>
      </c>
      <c r="AB368" t="s">
        <v>316</v>
      </c>
      <c r="AC368" s="1">
        <v>3</v>
      </c>
      <c r="AD368" s="4" t="s">
        <v>726</v>
      </c>
      <c r="AE368" s="10">
        <v>10150</v>
      </c>
      <c r="AF368" s="4"/>
      <c r="AG368" s="4"/>
      <c r="AH368" s="4" t="s">
        <v>5</v>
      </c>
      <c r="AI368" t="s">
        <v>5</v>
      </c>
    </row>
    <row r="369" spans="1:36">
      <c r="A369" s="1">
        <v>368</v>
      </c>
      <c r="B369" t="s">
        <v>2019</v>
      </c>
      <c r="C369" t="s">
        <v>2019</v>
      </c>
      <c r="D369" s="24" t="s">
        <v>298</v>
      </c>
      <c r="F369" t="s">
        <v>307</v>
      </c>
      <c r="G369">
        <v>21</v>
      </c>
      <c r="H369" s="19" t="s">
        <v>299</v>
      </c>
      <c r="I369" s="19" t="str">
        <f t="shared" si="18"/>
        <v>21 2555-4113</v>
      </c>
      <c r="J369" s="19"/>
      <c r="K369" s="25" t="s">
        <v>300</v>
      </c>
      <c r="L369" t="str">
        <f t="shared" ref="L369:L375" si="21">TRIM(M369&amp;" "&amp;N369&amp;" "&amp;O369&amp;" "&amp;P369&amp;" "&amp;Q369&amp;" "&amp;R369&amp;" "&amp;S369&amp;" "&amp;T369&amp;" "&amp;U369&amp;" "&amp;V369)</f>
        <v>Rua Faz Saco Dantas S/N Distrito Industrial 28200-000 Rio de Janeiro São João da Barra RJ BRASIL</v>
      </c>
      <c r="M369" t="s">
        <v>222</v>
      </c>
      <c r="N369" t="s">
        <v>302</v>
      </c>
      <c r="O369" t="s">
        <v>290</v>
      </c>
      <c r="Q369" t="s">
        <v>292</v>
      </c>
      <c r="R369" t="s">
        <v>293</v>
      </c>
      <c r="S369" t="s">
        <v>242</v>
      </c>
      <c r="T369" t="s">
        <v>324</v>
      </c>
      <c r="U369" t="s">
        <v>243</v>
      </c>
      <c r="V369" t="s">
        <v>315</v>
      </c>
      <c r="X369" t="s">
        <v>131</v>
      </c>
      <c r="Z369" s="13">
        <v>0</v>
      </c>
      <c r="AA369" s="13"/>
      <c r="AB369" t="s">
        <v>316</v>
      </c>
      <c r="AC369" s="1">
        <v>3</v>
      </c>
      <c r="AD369" t="s">
        <v>131</v>
      </c>
      <c r="AE369" s="17">
        <v>165628766.53</v>
      </c>
      <c r="AF369" s="15" t="s">
        <v>2020</v>
      </c>
      <c r="AH369" t="s">
        <v>4</v>
      </c>
      <c r="AI369" t="s">
        <v>4</v>
      </c>
    </row>
    <row r="370" spans="1:36">
      <c r="A370" s="1">
        <v>369</v>
      </c>
      <c r="B370" s="5" t="s">
        <v>2021</v>
      </c>
      <c r="C370" s="4" t="s">
        <v>2021</v>
      </c>
      <c r="D370" s="3">
        <v>16670085007087</v>
      </c>
      <c r="F370" t="s">
        <v>307</v>
      </c>
      <c r="G370" s="4"/>
      <c r="H370" s="19" t="s">
        <v>247</v>
      </c>
      <c r="I370" s="19" t="str">
        <f t="shared" si="18"/>
        <v>não encontrado</v>
      </c>
      <c r="J370" s="19"/>
      <c r="K370" s="25" t="s">
        <v>2022</v>
      </c>
      <c r="L370" t="str">
        <f t="shared" si="21"/>
        <v>Av Das Americas 679 Loja C Barra da Tijuca 22631000 Rio de Janeiro Rio de Janeiro BRASIL</v>
      </c>
      <c r="M370" s="4" t="s">
        <v>336</v>
      </c>
      <c r="N370" s="4" t="s">
        <v>575</v>
      </c>
      <c r="O370" s="4" t="s">
        <v>2023</v>
      </c>
      <c r="P370" s="4" t="s">
        <v>2024</v>
      </c>
      <c r="Q370" s="4" t="s">
        <v>578</v>
      </c>
      <c r="R370" s="20">
        <v>22631000</v>
      </c>
      <c r="S370" s="4" t="s">
        <v>242</v>
      </c>
      <c r="T370" s="4" t="s">
        <v>242</v>
      </c>
      <c r="V370" t="s">
        <v>315</v>
      </c>
      <c r="W370" t="s">
        <v>59</v>
      </c>
      <c r="X370" t="s">
        <v>131</v>
      </c>
      <c r="Y370" s="13">
        <v>38505.370000000003</v>
      </c>
      <c r="Z370" s="13">
        <v>39392.385361014698</v>
      </c>
      <c r="AA370" s="309">
        <v>37825.949999999997</v>
      </c>
      <c r="AB370" t="s">
        <v>316</v>
      </c>
      <c r="AC370" s="1">
        <v>3</v>
      </c>
      <c r="AD370" t="s">
        <v>131</v>
      </c>
      <c r="AE370" s="17">
        <v>22740.93</v>
      </c>
      <c r="AF370" t="s">
        <v>2025</v>
      </c>
      <c r="AH370" t="s">
        <v>4</v>
      </c>
      <c r="AI370" s="4" t="s">
        <v>4</v>
      </c>
      <c r="AJ370" t="s">
        <v>2026</v>
      </c>
    </row>
    <row r="371" spans="1:36">
      <c r="A371" s="1">
        <v>370</v>
      </c>
      <c r="B371" s="5" t="s">
        <v>2027</v>
      </c>
      <c r="C371" s="4" t="s">
        <v>2027</v>
      </c>
      <c r="D371" s="3">
        <v>43368422002251</v>
      </c>
      <c r="F371" t="s">
        <v>307</v>
      </c>
      <c r="G371" s="4" t="s">
        <v>308</v>
      </c>
      <c r="H371" s="19">
        <v>22539515</v>
      </c>
      <c r="I371" s="19" t="str">
        <f t="shared" si="18"/>
        <v>21 22539515</v>
      </c>
      <c r="J371" s="19"/>
      <c r="K371" s="25" t="s">
        <v>2028</v>
      </c>
      <c r="L371" t="str">
        <f t="shared" si="21"/>
        <v>Av Nilo Peçanha 101 11 Parque Santo Amaro 28030002 Rio de Janeiro Campos dos Goytacazes BRASIL</v>
      </c>
      <c r="M371" s="4" t="s">
        <v>336</v>
      </c>
      <c r="N371" s="4" t="s">
        <v>2029</v>
      </c>
      <c r="O371" s="4" t="s">
        <v>2030</v>
      </c>
      <c r="P371" s="4" t="s">
        <v>334</v>
      </c>
      <c r="Q371" s="4" t="s">
        <v>600</v>
      </c>
      <c r="R371" s="20">
        <v>28030002</v>
      </c>
      <c r="S371" s="4" t="s">
        <v>242</v>
      </c>
      <c r="T371" s="4" t="s">
        <v>390</v>
      </c>
      <c r="V371" t="s">
        <v>315</v>
      </c>
      <c r="W371" t="s">
        <v>79</v>
      </c>
      <c r="X371" t="s">
        <v>131</v>
      </c>
      <c r="Y371" s="13">
        <v>1592509.6327374801</v>
      </c>
      <c r="Z371" s="13">
        <v>1609765.8722456</v>
      </c>
      <c r="AA371" s="309">
        <v>1609765.8722456</v>
      </c>
      <c r="AB371" t="s">
        <v>316</v>
      </c>
      <c r="AC371" s="1">
        <v>3</v>
      </c>
      <c r="AD371" t="s">
        <v>131</v>
      </c>
      <c r="AE371" s="17">
        <v>967789.78</v>
      </c>
      <c r="AH371" t="s">
        <v>4</v>
      </c>
      <c r="AI371" t="s">
        <v>4</v>
      </c>
    </row>
    <row r="372" spans="1:36">
      <c r="A372" s="1">
        <v>371</v>
      </c>
      <c r="B372" s="5" t="s">
        <v>2031</v>
      </c>
      <c r="C372" s="4" t="s">
        <v>2031</v>
      </c>
      <c r="D372" s="3">
        <v>8405040000125</v>
      </c>
      <c r="F372" t="s">
        <v>307</v>
      </c>
      <c r="G372" s="4" t="s">
        <v>383</v>
      </c>
      <c r="H372" s="19">
        <v>27418556</v>
      </c>
      <c r="I372" s="19" t="str">
        <f t="shared" si="18"/>
        <v>22 27418556</v>
      </c>
      <c r="J372" s="19"/>
      <c r="K372" s="25" t="s">
        <v>2032</v>
      </c>
      <c r="L372" t="str">
        <f t="shared" si="21"/>
        <v>Av Almirante Barroso 139 Salas 801,802 e 901 Centro 20032959 Rio de Janeiro Rio de Janeiro BRASIL</v>
      </c>
      <c r="M372" s="4" t="s">
        <v>336</v>
      </c>
      <c r="N372" s="4" t="s">
        <v>557</v>
      </c>
      <c r="O372" s="4" t="s">
        <v>2033</v>
      </c>
      <c r="P372" s="4" t="s">
        <v>2034</v>
      </c>
      <c r="Q372" s="4" t="s">
        <v>381</v>
      </c>
      <c r="R372" s="20">
        <v>20032959</v>
      </c>
      <c r="S372" s="4" t="s">
        <v>242</v>
      </c>
      <c r="T372" s="4" t="s">
        <v>242</v>
      </c>
      <c r="V372" t="s">
        <v>315</v>
      </c>
      <c r="W372" t="s">
        <v>79</v>
      </c>
      <c r="X372" t="s">
        <v>131</v>
      </c>
      <c r="Y372" s="13">
        <v>593523.71457733796</v>
      </c>
      <c r="Z372" s="13">
        <v>599955.06492018804</v>
      </c>
      <c r="AA372" s="309">
        <v>599955.06492018804</v>
      </c>
      <c r="AB372" t="s">
        <v>316</v>
      </c>
      <c r="AC372" s="1">
        <v>3</v>
      </c>
      <c r="AD372" t="s">
        <v>131</v>
      </c>
      <c r="AE372" s="17">
        <v>360692.44</v>
      </c>
      <c r="AH372" t="s">
        <v>4</v>
      </c>
      <c r="AI372" t="s">
        <v>4</v>
      </c>
    </row>
    <row r="373" spans="1:36">
      <c r="A373" s="1">
        <v>372</v>
      </c>
      <c r="B373" s="5" t="s">
        <v>2035</v>
      </c>
      <c r="C373" s="4" t="s">
        <v>2035</v>
      </c>
      <c r="D373" s="3">
        <v>1299915000102</v>
      </c>
      <c r="F373" t="s">
        <v>316</v>
      </c>
      <c r="G373" s="4" t="s">
        <v>308</v>
      </c>
      <c r="H373" s="19">
        <v>93911939</v>
      </c>
      <c r="I373" s="19" t="str">
        <f t="shared" si="18"/>
        <v>21 93911939</v>
      </c>
      <c r="J373" s="19"/>
      <c r="K373" s="25" t="s">
        <v>2036</v>
      </c>
      <c r="L373" t="str">
        <f t="shared" si="21"/>
        <v>Av Rio Branco 115 Sala 2001 Centro 20040004 Rio de Janeiro Rio de Janeiro BRASIL</v>
      </c>
      <c r="M373" s="4" t="s">
        <v>336</v>
      </c>
      <c r="N373" s="4" t="s">
        <v>649</v>
      </c>
      <c r="O373" s="4" t="s">
        <v>1294</v>
      </c>
      <c r="P373" s="4" t="s">
        <v>1444</v>
      </c>
      <c r="Q373" s="4" t="s">
        <v>381</v>
      </c>
      <c r="R373" s="20">
        <v>20040004</v>
      </c>
      <c r="S373" s="4" t="s">
        <v>242</v>
      </c>
      <c r="T373" s="4" t="s">
        <v>242</v>
      </c>
      <c r="V373" t="s">
        <v>315</v>
      </c>
      <c r="Z373" s="13">
        <v>0</v>
      </c>
      <c r="AA373" s="13"/>
    </row>
    <row r="374" spans="1:36">
      <c r="A374" s="1">
        <v>373</v>
      </c>
      <c r="B374" s="5" t="s">
        <v>2037</v>
      </c>
      <c r="C374" s="4" t="s">
        <v>2037</v>
      </c>
      <c r="D374" s="3">
        <v>26093436000166</v>
      </c>
      <c r="F374" t="s">
        <v>316</v>
      </c>
      <c r="G374" s="4" t="s">
        <v>510</v>
      </c>
      <c r="H374" s="19">
        <v>91968710</v>
      </c>
      <c r="I374" s="19" t="str">
        <f t="shared" si="18"/>
        <v>41 91968710</v>
      </c>
      <c r="J374" s="19"/>
      <c r="K374" s="25" t="s">
        <v>2038</v>
      </c>
      <c r="L374" t="str">
        <f t="shared" si="21"/>
        <v>Rua Deputado Heitor Alencar Furtado 2881 8o andar Apto 802 Campo Comprido 81200528 Parana Curitiba BRASIL</v>
      </c>
      <c r="M374" s="4" t="s">
        <v>399</v>
      </c>
      <c r="N374" s="4" t="s">
        <v>2039</v>
      </c>
      <c r="O374" s="4" t="s">
        <v>2040</v>
      </c>
      <c r="P374" s="4" t="s">
        <v>2041</v>
      </c>
      <c r="Q374" s="4" t="s">
        <v>2042</v>
      </c>
      <c r="R374" s="20">
        <v>81200528</v>
      </c>
      <c r="S374" s="4" t="s">
        <v>411</v>
      </c>
      <c r="T374" s="4" t="s">
        <v>420</v>
      </c>
      <c r="U374" s="4"/>
      <c r="V374" t="s">
        <v>315</v>
      </c>
      <c r="Z374" s="13">
        <v>0</v>
      </c>
      <c r="AA374" s="13"/>
    </row>
    <row r="375" spans="1:36">
      <c r="A375" s="1">
        <v>374</v>
      </c>
      <c r="B375" s="5" t="s">
        <v>2043</v>
      </c>
      <c r="C375" s="4" t="s">
        <v>2043</v>
      </c>
      <c r="D375" s="3">
        <v>11028660000105</v>
      </c>
      <c r="F375" t="s">
        <v>307</v>
      </c>
      <c r="G375" s="4" t="s">
        <v>383</v>
      </c>
      <c r="H375" s="19">
        <v>98416380</v>
      </c>
      <c r="I375" s="19" t="str">
        <f t="shared" si="18"/>
        <v>22 98416380</v>
      </c>
      <c r="J375" s="19"/>
      <c r="K375" s="25" t="s">
        <v>2044</v>
      </c>
      <c r="L375" t="str">
        <f t="shared" si="21"/>
        <v>Rua Barreiros 314 Ramos 21031753 Rio de Janeiro Rio de Janeiro BRASIL</v>
      </c>
      <c r="M375" s="4" t="s">
        <v>222</v>
      </c>
      <c r="N375" s="4" t="s">
        <v>2045</v>
      </c>
      <c r="O375" s="4" t="s">
        <v>2046</v>
      </c>
      <c r="P375" s="4"/>
      <c r="Q375" s="4" t="s">
        <v>2047</v>
      </c>
      <c r="R375" s="20">
        <v>21031753</v>
      </c>
      <c r="S375" s="4" t="s">
        <v>242</v>
      </c>
      <c r="T375" s="4" t="s">
        <v>242</v>
      </c>
      <c r="V375" t="s">
        <v>315</v>
      </c>
      <c r="W375" t="s">
        <v>79</v>
      </c>
      <c r="X375" t="s">
        <v>131</v>
      </c>
      <c r="Y375" s="13">
        <v>7240.2525102558002</v>
      </c>
      <c r="Z375" s="13">
        <v>7318.7070004817097</v>
      </c>
      <c r="AA375" s="309">
        <v>7318.7070004817097</v>
      </c>
      <c r="AB375" t="s">
        <v>316</v>
      </c>
      <c r="AC375" s="1">
        <v>3</v>
      </c>
      <c r="AD375" t="s">
        <v>131</v>
      </c>
      <c r="AE375" s="17">
        <v>4400</v>
      </c>
      <c r="AH375" t="s">
        <v>4</v>
      </c>
      <c r="AI375" t="s">
        <v>4</v>
      </c>
    </row>
    <row r="376" spans="1:36">
      <c r="A376" s="1">
        <v>375</v>
      </c>
      <c r="B376" s="5" t="s">
        <v>2048</v>
      </c>
      <c r="C376" s="4" t="s">
        <v>2048</v>
      </c>
      <c r="D376" s="3">
        <v>37216245000160</v>
      </c>
      <c r="E376" s="4"/>
      <c r="F376" s="4" t="s">
        <v>316</v>
      </c>
      <c r="G376" s="4"/>
      <c r="H376" s="19" t="s">
        <v>2049</v>
      </c>
      <c r="I376" s="19" t="str">
        <f t="shared" si="18"/>
        <v>22 9804-8271</v>
      </c>
      <c r="J376" s="19"/>
      <c r="K376" s="25" t="s">
        <v>2050</v>
      </c>
      <c r="L376" t="s">
        <v>344</v>
      </c>
      <c r="M376" s="4"/>
      <c r="N376" s="4"/>
      <c r="O376" s="4"/>
      <c r="P376" s="4"/>
      <c r="Q376" s="4"/>
      <c r="R376" s="4"/>
      <c r="S376" s="4"/>
      <c r="T376" s="4"/>
      <c r="U376" s="4"/>
      <c r="V376" s="4"/>
      <c r="W376" s="4"/>
      <c r="X376" s="4"/>
      <c r="Y376" s="4"/>
      <c r="Z376" s="13">
        <v>0</v>
      </c>
      <c r="AA376" s="13"/>
      <c r="AB376" s="4"/>
      <c r="AC376" s="22"/>
      <c r="AD376" s="4"/>
      <c r="AE376" s="8"/>
      <c r="AF376" s="4"/>
      <c r="AG376" s="4"/>
      <c r="AH376" s="4"/>
    </row>
    <row r="377" spans="1:36">
      <c r="A377" s="1">
        <v>376</v>
      </c>
      <c r="B377" s="5" t="s">
        <v>2051</v>
      </c>
      <c r="C377" s="4" t="s">
        <v>2051</v>
      </c>
      <c r="D377" s="3">
        <v>7314690000100</v>
      </c>
      <c r="E377" s="4"/>
      <c r="F377" s="4" t="s">
        <v>316</v>
      </c>
      <c r="G377" s="4"/>
      <c r="H377" s="19" t="s">
        <v>2052</v>
      </c>
      <c r="I377" s="19" t="str">
        <f t="shared" si="18"/>
        <v>21 2767-5929</v>
      </c>
      <c r="J377" s="19"/>
      <c r="K377" s="25" t="s">
        <v>344</v>
      </c>
      <c r="L377" t="s">
        <v>344</v>
      </c>
      <c r="M377" s="4"/>
      <c r="N377" s="4"/>
      <c r="O377" s="4"/>
      <c r="P377" s="4"/>
      <c r="Q377" s="4"/>
      <c r="R377" s="4"/>
      <c r="S377" s="4"/>
      <c r="T377" s="4"/>
      <c r="U377" s="4"/>
      <c r="V377" s="4"/>
      <c r="W377" s="4"/>
      <c r="X377" s="4"/>
      <c r="Y377" s="4"/>
      <c r="Z377" s="13">
        <v>0</v>
      </c>
      <c r="AA377" s="13"/>
      <c r="AB377" s="4"/>
      <c r="AC377" s="22"/>
      <c r="AD377" s="4"/>
      <c r="AE377" s="8"/>
      <c r="AF377" s="4"/>
      <c r="AG377" s="4"/>
      <c r="AH377" s="4"/>
    </row>
    <row r="378" spans="1:36">
      <c r="A378" s="1">
        <v>377</v>
      </c>
      <c r="B378" t="s">
        <v>2053</v>
      </c>
      <c r="C378" t="s">
        <v>2053</v>
      </c>
      <c r="D378" s="24" t="s">
        <v>2054</v>
      </c>
      <c r="F378" t="s">
        <v>307</v>
      </c>
      <c r="G378">
        <v>21</v>
      </c>
      <c r="H378" s="19" t="s">
        <v>2055</v>
      </c>
      <c r="I378" s="19" t="str">
        <f t="shared" si="18"/>
        <v>21 3258-2997</v>
      </c>
      <c r="J378" s="19"/>
      <c r="K378" s="25" t="s">
        <v>2056</v>
      </c>
      <c r="L378" t="str">
        <f t="shared" ref="L378:L391" si="22">TRIM(M378&amp;" "&amp;N378&amp;" "&amp;O378&amp;" "&amp;P378&amp;" "&amp;Q378&amp;" "&amp;R378&amp;" "&amp;S378&amp;" "&amp;T378&amp;" "&amp;U378&amp;" "&amp;V378)</f>
        <v>Rua Conde de Bonfim 149 603 Tijuca 20520-050 Rio de Janeiro Rio de Janeiro RJ BRASIL</v>
      </c>
      <c r="M378" t="s">
        <v>222</v>
      </c>
      <c r="N378" t="s">
        <v>2057</v>
      </c>
      <c r="O378">
        <v>149</v>
      </c>
      <c r="P378">
        <v>603</v>
      </c>
      <c r="Q378" t="s">
        <v>682</v>
      </c>
      <c r="R378" t="s">
        <v>2058</v>
      </c>
      <c r="S378" t="s">
        <v>242</v>
      </c>
      <c r="T378" t="s">
        <v>242</v>
      </c>
      <c r="U378" t="s">
        <v>243</v>
      </c>
      <c r="V378" t="s">
        <v>315</v>
      </c>
      <c r="W378" t="s">
        <v>79</v>
      </c>
      <c r="X378" t="s">
        <v>131</v>
      </c>
      <c r="Y378" s="13">
        <v>2239.5417423768499</v>
      </c>
      <c r="Z378" s="13">
        <v>2263.809142649</v>
      </c>
      <c r="AA378" s="309">
        <v>2263.809142649</v>
      </c>
      <c r="AB378" t="s">
        <v>316</v>
      </c>
      <c r="AC378" s="1">
        <v>3</v>
      </c>
      <c r="AD378" t="s">
        <v>131</v>
      </c>
      <c r="AE378" s="17">
        <v>1361</v>
      </c>
      <c r="AF378" s="17"/>
      <c r="AH378" t="s">
        <v>4</v>
      </c>
      <c r="AI378" t="s">
        <v>4</v>
      </c>
    </row>
    <row r="379" spans="1:36">
      <c r="A379" s="1">
        <v>378</v>
      </c>
      <c r="B379" s="5" t="s">
        <v>2059</v>
      </c>
      <c r="C379" s="4" t="s">
        <v>2059</v>
      </c>
      <c r="D379" s="3">
        <v>34270942000101</v>
      </c>
      <c r="F379" t="s">
        <v>307</v>
      </c>
      <c r="G379" s="4" t="s">
        <v>308</v>
      </c>
      <c r="H379" s="19">
        <v>33806000</v>
      </c>
      <c r="I379" s="19" t="str">
        <f t="shared" si="18"/>
        <v>21 33806000</v>
      </c>
      <c r="J379" s="19"/>
      <c r="K379" s="25" t="s">
        <v>2060</v>
      </c>
      <c r="L379" t="str">
        <f t="shared" si="22"/>
        <v>Rua Santa Luzia 651 28 Pavimento Centro 20030041 Rio de Janeiro Rio de Janeiro BRASIL</v>
      </c>
      <c r="M379" s="4" t="s">
        <v>222</v>
      </c>
      <c r="N379" s="4" t="s">
        <v>2061</v>
      </c>
      <c r="O379" s="4" t="s">
        <v>2062</v>
      </c>
      <c r="P379" s="4" t="s">
        <v>2063</v>
      </c>
      <c r="Q379" s="4" t="s">
        <v>381</v>
      </c>
      <c r="R379" s="20">
        <v>20030041</v>
      </c>
      <c r="S379" s="4" t="s">
        <v>242</v>
      </c>
      <c r="T379" s="4" t="s">
        <v>242</v>
      </c>
      <c r="V379" t="s">
        <v>315</v>
      </c>
      <c r="Z379" s="13">
        <v>0</v>
      </c>
      <c r="AA379" s="13"/>
    </row>
    <row r="380" spans="1:36">
      <c r="A380" s="1">
        <v>379</v>
      </c>
      <c r="B380" s="5" t="s">
        <v>2064</v>
      </c>
      <c r="C380" s="4" t="s">
        <v>2064</v>
      </c>
      <c r="D380" s="3">
        <v>7951380000199</v>
      </c>
      <c r="F380" t="s">
        <v>307</v>
      </c>
      <c r="G380" s="4" t="s">
        <v>308</v>
      </c>
      <c r="H380" s="19">
        <v>22273386</v>
      </c>
      <c r="I380" s="19" t="str">
        <f t="shared" si="18"/>
        <v>21 22273386</v>
      </c>
      <c r="J380" s="19"/>
      <c r="K380" s="25" t="s">
        <v>2065</v>
      </c>
      <c r="L380" t="str">
        <f t="shared" si="22"/>
        <v>Av Valentin Peres E Peres 15 Grussai 28200000 Rio de Janeiro São João da Barra BRASIL</v>
      </c>
      <c r="M380" s="4" t="s">
        <v>336</v>
      </c>
      <c r="N380" s="4" t="s">
        <v>2066</v>
      </c>
      <c r="O380" s="4" t="s">
        <v>2067</v>
      </c>
      <c r="P380" s="4"/>
      <c r="Q380" s="4" t="s">
        <v>1969</v>
      </c>
      <c r="R380" s="20">
        <v>28200000</v>
      </c>
      <c r="S380" s="4" t="s">
        <v>242</v>
      </c>
      <c r="T380" s="4" t="s">
        <v>324</v>
      </c>
      <c r="V380" t="s">
        <v>315</v>
      </c>
      <c r="W380" t="s">
        <v>79</v>
      </c>
      <c r="X380" t="s">
        <v>131</v>
      </c>
      <c r="Y380" s="13">
        <v>53078.587344833402</v>
      </c>
      <c r="Z380" s="13">
        <v>53653.740422181399</v>
      </c>
      <c r="AA380" s="309">
        <v>53653.740422181399</v>
      </c>
      <c r="AB380" t="s">
        <v>316</v>
      </c>
      <c r="AC380" s="1">
        <v>3</v>
      </c>
      <c r="AD380" t="s">
        <v>131</v>
      </c>
      <c r="AE380" s="17">
        <v>32256.58</v>
      </c>
      <c r="AH380" t="s">
        <v>4</v>
      </c>
      <c r="AI380" t="s">
        <v>4</v>
      </c>
    </row>
    <row r="381" spans="1:36">
      <c r="A381" s="1">
        <v>380</v>
      </c>
      <c r="B381" s="5" t="s">
        <v>2068</v>
      </c>
      <c r="C381" s="4" t="s">
        <v>2068</v>
      </c>
      <c r="D381" s="3">
        <v>16624946000169</v>
      </c>
      <c r="F381" t="s">
        <v>316</v>
      </c>
      <c r="G381" s="4" t="s">
        <v>383</v>
      </c>
      <c r="H381" s="19">
        <v>27327877</v>
      </c>
      <c r="I381" s="19" t="str">
        <f t="shared" si="18"/>
        <v>22 27327877</v>
      </c>
      <c r="J381" s="19"/>
      <c r="K381" s="25" t="s">
        <v>2069</v>
      </c>
      <c r="L381" t="str">
        <f t="shared" si="22"/>
        <v>Av Professora Carmem Carneiro 1558 Altos Parque Aeroporto 28085710 Rio de Janeiro Rio de Janeiro BRASIL</v>
      </c>
      <c r="M381" s="4" t="s">
        <v>336</v>
      </c>
      <c r="N381" s="4" t="s">
        <v>2070</v>
      </c>
      <c r="O381" s="4" t="s">
        <v>2071</v>
      </c>
      <c r="P381" s="4" t="s">
        <v>2072</v>
      </c>
      <c r="Q381" s="4" t="s">
        <v>2073</v>
      </c>
      <c r="R381" s="20">
        <v>28085710</v>
      </c>
      <c r="S381" s="4" t="s">
        <v>242</v>
      </c>
      <c r="T381" s="4" t="s">
        <v>242</v>
      </c>
      <c r="V381" t="s">
        <v>315</v>
      </c>
      <c r="Z381" s="13">
        <v>0</v>
      </c>
      <c r="AA381" s="13"/>
    </row>
    <row r="382" spans="1:36">
      <c r="A382" s="1">
        <v>381</v>
      </c>
      <c r="B382" s="5" t="s">
        <v>2074</v>
      </c>
      <c r="C382" s="4" t="s">
        <v>2074</v>
      </c>
      <c r="D382" s="3">
        <v>41626614000160</v>
      </c>
      <c r="F382" t="s">
        <v>316</v>
      </c>
      <c r="G382" s="4" t="s">
        <v>308</v>
      </c>
      <c r="H382" s="19">
        <v>27424000</v>
      </c>
      <c r="I382" s="19" t="str">
        <f t="shared" si="18"/>
        <v>21 27424000</v>
      </c>
      <c r="J382" s="19"/>
      <c r="K382" s="25" t="s">
        <v>2075</v>
      </c>
      <c r="L382" t="str">
        <f t="shared" si="22"/>
        <v>Rua Cristovao de Barros 30 Pimenteiras 25963600 Rio de Janeiro Teresopolis BRASIL</v>
      </c>
      <c r="M382" s="4" t="s">
        <v>222</v>
      </c>
      <c r="N382" s="4" t="s">
        <v>2076</v>
      </c>
      <c r="O382" s="4" t="s">
        <v>2077</v>
      </c>
      <c r="P382" s="4"/>
      <c r="Q382" s="4" t="s">
        <v>2078</v>
      </c>
      <c r="R382" s="20">
        <v>25963600</v>
      </c>
      <c r="S382" s="4" t="s">
        <v>242</v>
      </c>
      <c r="T382" s="4" t="s">
        <v>571</v>
      </c>
      <c r="V382" t="s">
        <v>315</v>
      </c>
      <c r="Z382" s="13">
        <v>0</v>
      </c>
      <c r="AA382" s="13"/>
    </row>
    <row r="383" spans="1:36">
      <c r="A383" s="1">
        <v>382</v>
      </c>
      <c r="B383" s="5" t="s">
        <v>2079</v>
      </c>
      <c r="C383" s="4" t="s">
        <v>2079</v>
      </c>
      <c r="D383" s="3">
        <v>30111642000129</v>
      </c>
      <c r="F383" t="s">
        <v>307</v>
      </c>
      <c r="G383" s="4" t="s">
        <v>308</v>
      </c>
      <c r="H383" s="19">
        <v>26412536</v>
      </c>
      <c r="I383" s="19" t="str">
        <f t="shared" si="18"/>
        <v>21 26412536</v>
      </c>
      <c r="J383" s="19"/>
      <c r="K383" s="25" t="s">
        <v>344</v>
      </c>
      <c r="L383" t="str">
        <f t="shared" si="22"/>
        <v>Estrada Teresopolis Friburgo Km 25 Bonsucesso 25995290 Rio de Janeiro Teresopolis BRASIL</v>
      </c>
      <c r="M383" s="4" t="s">
        <v>484</v>
      </c>
      <c r="N383" s="4" t="s">
        <v>2080</v>
      </c>
      <c r="O383" s="4"/>
      <c r="P383" s="4" t="s">
        <v>2081</v>
      </c>
      <c r="Q383" s="4" t="s">
        <v>1073</v>
      </c>
      <c r="R383" s="20">
        <v>25995290</v>
      </c>
      <c r="S383" s="4" t="s">
        <v>242</v>
      </c>
      <c r="T383" s="4" t="s">
        <v>571</v>
      </c>
      <c r="V383" t="s">
        <v>315</v>
      </c>
      <c r="Z383" s="13">
        <v>0</v>
      </c>
      <c r="AA383" s="13"/>
    </row>
    <row r="384" spans="1:36">
      <c r="A384" s="1">
        <v>383</v>
      </c>
      <c r="B384" s="5" t="s">
        <v>2082</v>
      </c>
      <c r="C384" s="4" t="s">
        <v>2082</v>
      </c>
      <c r="D384" s="3">
        <v>30492379000165</v>
      </c>
      <c r="F384" t="s">
        <v>307</v>
      </c>
      <c r="G384" s="4" t="s">
        <v>308</v>
      </c>
      <c r="H384" s="19">
        <v>35537772</v>
      </c>
      <c r="I384" s="19" t="str">
        <f t="shared" si="18"/>
        <v>21 35537772</v>
      </c>
      <c r="J384" s="19"/>
      <c r="K384" s="25" t="s">
        <v>344</v>
      </c>
      <c r="L384" t="str">
        <f t="shared" si="22"/>
        <v>Rua Lauro Muller 116 Sala 502 Botafogo 22290160 Rio de Janeiro Rio de Janeiro BRASIL</v>
      </c>
      <c r="M384" s="4" t="s">
        <v>222</v>
      </c>
      <c r="N384" s="4" t="s">
        <v>238</v>
      </c>
      <c r="O384" s="4" t="s">
        <v>403</v>
      </c>
      <c r="P384" s="4" t="s">
        <v>2083</v>
      </c>
      <c r="Q384" s="4" t="s">
        <v>240</v>
      </c>
      <c r="R384" s="20">
        <v>22290160</v>
      </c>
      <c r="S384" s="4" t="s">
        <v>242</v>
      </c>
      <c r="T384" s="4" t="s">
        <v>242</v>
      </c>
      <c r="U384" s="4"/>
      <c r="V384" t="s">
        <v>315</v>
      </c>
      <c r="Z384" s="13">
        <v>0</v>
      </c>
      <c r="AA384" s="13"/>
    </row>
    <row r="385" spans="1:35">
      <c r="A385" s="1">
        <v>384</v>
      </c>
      <c r="B385" s="5" t="s">
        <v>2084</v>
      </c>
      <c r="C385" s="4" t="s">
        <v>2084</v>
      </c>
      <c r="D385" s="3">
        <v>47960950089785</v>
      </c>
      <c r="F385" t="s">
        <v>307</v>
      </c>
      <c r="G385" s="4" t="s">
        <v>387</v>
      </c>
      <c r="H385" s="19">
        <v>37112146</v>
      </c>
      <c r="I385" s="19" t="str">
        <f t="shared" si="18"/>
        <v>16 37112146</v>
      </c>
      <c r="J385" s="19"/>
      <c r="K385" s="25" t="s">
        <v>2085</v>
      </c>
      <c r="L385" t="str">
        <f t="shared" si="22"/>
        <v>Rod Bandeirantes Km 68 Rio Abaixo 13290000 São Paulo Louveira BRASIL</v>
      </c>
      <c r="M385" s="4" t="s">
        <v>310</v>
      </c>
      <c r="N385" s="4" t="s">
        <v>2086</v>
      </c>
      <c r="O385" s="4"/>
      <c r="P385" s="4" t="s">
        <v>2087</v>
      </c>
      <c r="Q385" s="4" t="s">
        <v>2088</v>
      </c>
      <c r="R385" s="20">
        <v>13290000</v>
      </c>
      <c r="S385" s="4" t="s">
        <v>341</v>
      </c>
      <c r="T385" s="4" t="s">
        <v>2089</v>
      </c>
      <c r="V385" t="s">
        <v>315</v>
      </c>
      <c r="Z385" s="13">
        <v>0</v>
      </c>
      <c r="AA385" s="13"/>
    </row>
    <row r="386" spans="1:35">
      <c r="A386" s="1">
        <v>385</v>
      </c>
      <c r="B386" s="5" t="s">
        <v>176</v>
      </c>
      <c r="C386" s="4" t="s">
        <v>176</v>
      </c>
      <c r="D386" s="3">
        <v>6080664000194</v>
      </c>
      <c r="F386" t="s">
        <v>307</v>
      </c>
      <c r="G386" s="4" t="s">
        <v>308</v>
      </c>
      <c r="H386" s="19">
        <v>25130956</v>
      </c>
      <c r="I386" s="19" t="str">
        <f t="shared" si="18"/>
        <v>21 25130956</v>
      </c>
      <c r="J386" s="19"/>
      <c r="K386" s="25" t="s">
        <v>2090</v>
      </c>
      <c r="L386" t="str">
        <f t="shared" si="22"/>
        <v>Rua Nascimento Silva 66 Ap 303 Ipanema 22421020 Rio de Janeiro Rio de Janeiro BRASIL</v>
      </c>
      <c r="M386" s="4" t="s">
        <v>222</v>
      </c>
      <c r="N386" s="4" t="s">
        <v>1372</v>
      </c>
      <c r="O386" s="4" t="s">
        <v>1877</v>
      </c>
      <c r="P386" s="4" t="s">
        <v>2091</v>
      </c>
      <c r="Q386" s="4" t="s">
        <v>873</v>
      </c>
      <c r="R386" s="20">
        <v>22421020</v>
      </c>
      <c r="S386" s="4" t="s">
        <v>242</v>
      </c>
      <c r="T386" s="4" t="s">
        <v>242</v>
      </c>
      <c r="V386" t="s">
        <v>315</v>
      </c>
      <c r="W386" t="s">
        <v>79</v>
      </c>
      <c r="X386" t="s">
        <v>131</v>
      </c>
      <c r="Y386" s="13">
        <v>1429.75</v>
      </c>
      <c r="Z386" s="13">
        <v>1429.75</v>
      </c>
      <c r="AA386" s="300">
        <v>1429.75</v>
      </c>
      <c r="AB386" t="s">
        <v>316</v>
      </c>
      <c r="AC386" s="1">
        <v>3</v>
      </c>
      <c r="AD386" t="s">
        <v>131</v>
      </c>
      <c r="AE386" s="17">
        <v>1361.64</v>
      </c>
      <c r="AH386" t="s">
        <v>5</v>
      </c>
      <c r="AI386" t="s">
        <v>5</v>
      </c>
    </row>
    <row r="387" spans="1:35">
      <c r="A387" s="1">
        <v>386</v>
      </c>
      <c r="B387" s="5" t="s">
        <v>176</v>
      </c>
      <c r="C387" s="5" t="s">
        <v>176</v>
      </c>
      <c r="D387" s="72">
        <v>6080664000194</v>
      </c>
      <c r="F387" t="s">
        <v>307</v>
      </c>
      <c r="G387">
        <v>21</v>
      </c>
      <c r="H387" s="19" t="s">
        <v>2092</v>
      </c>
      <c r="I387" s="19" t="str">
        <f t="shared" si="18"/>
        <v>21 3553-1230</v>
      </c>
      <c r="J387" s="19"/>
      <c r="K387" s="25" t="s">
        <v>2090</v>
      </c>
      <c r="L387" t="str">
        <f t="shared" si="22"/>
        <v>Rua Nascimento Silva 66 Ap 303 Ipanema 22421-020 Rio de Janeiro Rio de Janeiro RJ BRASIL</v>
      </c>
      <c r="M387" t="s">
        <v>222</v>
      </c>
      <c r="N387" s="28" t="s">
        <v>1372</v>
      </c>
      <c r="O387">
        <v>66</v>
      </c>
      <c r="P387" s="4" t="s">
        <v>2091</v>
      </c>
      <c r="Q387" t="s">
        <v>873</v>
      </c>
      <c r="R387" t="s">
        <v>2093</v>
      </c>
      <c r="S387" t="s">
        <v>242</v>
      </c>
      <c r="T387" t="s">
        <v>242</v>
      </c>
      <c r="U387" t="s">
        <v>243</v>
      </c>
      <c r="V387" t="s">
        <v>315</v>
      </c>
      <c r="W387" t="s">
        <v>79</v>
      </c>
      <c r="X387" t="s">
        <v>131</v>
      </c>
      <c r="Y387" s="13">
        <v>683</v>
      </c>
      <c r="Z387" s="13">
        <v>683</v>
      </c>
      <c r="AA387" s="303">
        <v>683</v>
      </c>
      <c r="AE387" s="17"/>
      <c r="AH387" t="s">
        <v>4</v>
      </c>
    </row>
    <row r="388" spans="1:35">
      <c r="A388" s="1">
        <v>387</v>
      </c>
      <c r="B388" s="5" t="s">
        <v>177</v>
      </c>
      <c r="C388" s="4" t="s">
        <v>177</v>
      </c>
      <c r="D388" s="3">
        <v>7528636000150</v>
      </c>
      <c r="F388" t="s">
        <v>316</v>
      </c>
      <c r="G388" s="4" t="s">
        <v>1052</v>
      </c>
      <c r="H388" s="19">
        <v>22316491</v>
      </c>
      <c r="I388" s="19" t="str">
        <f t="shared" si="18"/>
        <v>24 22316491</v>
      </c>
      <c r="J388" s="19"/>
      <c r="K388" s="25" t="s">
        <v>2094</v>
      </c>
      <c r="L388" t="str">
        <f t="shared" si="22"/>
        <v>Rua Afranio Melo Franco 333 Sala 301 Quintandinha 25651000 Rio de Janeiro Petropolis BRASIL</v>
      </c>
      <c r="M388" s="4" t="s">
        <v>222</v>
      </c>
      <c r="N388" s="4" t="s">
        <v>2095</v>
      </c>
      <c r="O388" s="4" t="s">
        <v>2096</v>
      </c>
      <c r="P388" s="4" t="s">
        <v>983</v>
      </c>
      <c r="Q388" s="4" t="s">
        <v>2097</v>
      </c>
      <c r="R388" s="20">
        <v>25651000</v>
      </c>
      <c r="S388" s="4" t="s">
        <v>242</v>
      </c>
      <c r="T388" s="4" t="s">
        <v>1748</v>
      </c>
      <c r="V388" t="s">
        <v>315</v>
      </c>
      <c r="W388" t="s">
        <v>79</v>
      </c>
      <c r="X388" t="s">
        <v>131</v>
      </c>
      <c r="Y388" s="13">
        <v>12014.968000000001</v>
      </c>
      <c r="Z388" s="13">
        <v>12145.161399349399</v>
      </c>
      <c r="AA388" s="300">
        <v>12145.161399349399</v>
      </c>
      <c r="AB388" t="s">
        <v>316</v>
      </c>
      <c r="AC388" s="1">
        <v>3</v>
      </c>
      <c r="AD388" t="s">
        <v>131</v>
      </c>
      <c r="AE388" s="17">
        <v>7301.66</v>
      </c>
      <c r="AH388" t="s">
        <v>5</v>
      </c>
      <c r="AI388" t="s">
        <v>5</v>
      </c>
    </row>
    <row r="389" spans="1:35">
      <c r="A389" s="1">
        <v>388</v>
      </c>
      <c r="B389" t="s">
        <v>2098</v>
      </c>
      <c r="C389" t="s">
        <v>2098</v>
      </c>
      <c r="D389" s="24" t="s">
        <v>2099</v>
      </c>
      <c r="F389" t="s">
        <v>307</v>
      </c>
      <c r="G389">
        <v>11</v>
      </c>
      <c r="H389" s="19" t="s">
        <v>2100</v>
      </c>
      <c r="I389" s="19" t="str">
        <f t="shared" ref="I389:I452" si="23">TRIM(G389&amp;" "&amp;H389)</f>
        <v>11 4238-5139</v>
      </c>
      <c r="J389" s="19"/>
      <c r="K389" s="25" t="s">
        <v>2101</v>
      </c>
      <c r="L389" t="str">
        <f t="shared" si="22"/>
        <v>Rua General Osorio 392 Apt 81 Santa Paula 09541-320 São Paulo São Caetano do Sul SP BRASIL</v>
      </c>
      <c r="M389" t="s">
        <v>222</v>
      </c>
      <c r="N389" t="s">
        <v>2102</v>
      </c>
      <c r="O389">
        <v>392</v>
      </c>
      <c r="P389" t="s">
        <v>2103</v>
      </c>
      <c r="Q389" t="s">
        <v>2104</v>
      </c>
      <c r="R389" t="s">
        <v>2105</v>
      </c>
      <c r="S389" t="s">
        <v>341</v>
      </c>
      <c r="T389" t="s">
        <v>657</v>
      </c>
      <c r="U389" t="s">
        <v>740</v>
      </c>
      <c r="V389" t="s">
        <v>315</v>
      </c>
      <c r="W389" t="s">
        <v>79</v>
      </c>
      <c r="X389" t="s">
        <v>131</v>
      </c>
      <c r="Y389" s="13">
        <v>1465092.13121134</v>
      </c>
      <c r="Z389" s="13">
        <v>1480967.69026475</v>
      </c>
      <c r="AA389" s="309">
        <v>1480967.69026475</v>
      </c>
      <c r="AB389" t="s">
        <v>316</v>
      </c>
      <c r="AC389" s="1">
        <v>3</v>
      </c>
      <c r="AD389" t="s">
        <v>131</v>
      </c>
      <c r="AE389" s="17">
        <v>890356.43</v>
      </c>
      <c r="AF389" s="17"/>
      <c r="AH389" t="s">
        <v>4</v>
      </c>
      <c r="AI389" t="s">
        <v>4</v>
      </c>
    </row>
    <row r="390" spans="1:35">
      <c r="A390" s="1">
        <v>389</v>
      </c>
      <c r="B390" s="5" t="s">
        <v>2106</v>
      </c>
      <c r="C390" s="4" t="s">
        <v>2106</v>
      </c>
      <c r="D390" s="3">
        <v>4700392000152</v>
      </c>
      <c r="F390" t="s">
        <v>307</v>
      </c>
      <c r="G390" s="4" t="s">
        <v>334</v>
      </c>
      <c r="H390" s="19">
        <v>30750000</v>
      </c>
      <c r="I390" s="19" t="str">
        <f t="shared" si="23"/>
        <v>11 30750000</v>
      </c>
      <c r="J390" s="19"/>
      <c r="K390" s="25" t="s">
        <v>985</v>
      </c>
      <c r="L390" t="str">
        <f t="shared" si="22"/>
        <v>xx xx xx x x x x x BRASIL</v>
      </c>
      <c r="M390" s="4" t="s">
        <v>2107</v>
      </c>
      <c r="N390" s="4" t="s">
        <v>2107</v>
      </c>
      <c r="O390" s="4" t="s">
        <v>2107</v>
      </c>
      <c r="P390" s="4" t="s">
        <v>58</v>
      </c>
      <c r="Q390" s="4" t="s">
        <v>58</v>
      </c>
      <c r="R390" s="20" t="s">
        <v>58</v>
      </c>
      <c r="S390" s="4" t="s">
        <v>58</v>
      </c>
      <c r="T390" s="4" t="s">
        <v>58</v>
      </c>
      <c r="U390" s="4"/>
      <c r="V390" t="s">
        <v>315</v>
      </c>
      <c r="Z390" s="13">
        <v>0</v>
      </c>
      <c r="AA390" s="13"/>
    </row>
    <row r="391" spans="1:35">
      <c r="A391" s="1">
        <v>390</v>
      </c>
      <c r="B391" t="s">
        <v>2108</v>
      </c>
      <c r="C391" t="s">
        <v>2108</v>
      </c>
      <c r="D391" s="3">
        <v>71939000147</v>
      </c>
      <c r="F391" t="s">
        <v>307</v>
      </c>
      <c r="G391">
        <v>21</v>
      </c>
      <c r="H391" s="19" t="s">
        <v>2109</v>
      </c>
      <c r="I391" s="19" t="str">
        <f t="shared" si="23"/>
        <v>21 3278-9928</v>
      </c>
      <c r="J391" s="19"/>
      <c r="K391" s="25" t="s">
        <v>2110</v>
      </c>
      <c r="L391" t="str">
        <f t="shared" si="22"/>
        <v>Rua Matiniore 302 Jacaré 20975-100 Rio de Janeiro Rio de Janeiro RJ BRASIL</v>
      </c>
      <c r="M391" t="s">
        <v>222</v>
      </c>
      <c r="N391" t="s">
        <v>2111</v>
      </c>
      <c r="O391">
        <v>302</v>
      </c>
      <c r="Q391" t="s">
        <v>2112</v>
      </c>
      <c r="R391" t="s">
        <v>2113</v>
      </c>
      <c r="S391" t="s">
        <v>242</v>
      </c>
      <c r="T391" t="s">
        <v>242</v>
      </c>
      <c r="U391" t="s">
        <v>243</v>
      </c>
      <c r="V391" t="s">
        <v>315</v>
      </c>
      <c r="Z391" s="13">
        <v>0</v>
      </c>
      <c r="AA391" s="302"/>
      <c r="AB391" t="s">
        <v>316</v>
      </c>
      <c r="AC391" s="1">
        <v>3</v>
      </c>
      <c r="AD391" s="4" t="s">
        <v>131</v>
      </c>
      <c r="AE391" s="10">
        <v>356.98</v>
      </c>
      <c r="AF391" s="4" t="s">
        <v>684</v>
      </c>
      <c r="AH391" s="4" t="s">
        <v>6</v>
      </c>
      <c r="AI391" t="s">
        <v>6</v>
      </c>
    </row>
    <row r="392" spans="1:35">
      <c r="A392" s="1">
        <v>391</v>
      </c>
      <c r="B392" s="5" t="s">
        <v>2114</v>
      </c>
      <c r="C392" s="4" t="s">
        <v>2114</v>
      </c>
      <c r="D392" s="21" t="s">
        <v>343</v>
      </c>
      <c r="E392" s="4"/>
      <c r="F392" t="s">
        <v>307</v>
      </c>
      <c r="G392" s="4"/>
      <c r="H392" s="19" t="s">
        <v>344</v>
      </c>
      <c r="I392" s="19" t="str">
        <f t="shared" si="23"/>
        <v/>
      </c>
      <c r="J392" s="19"/>
      <c r="K392" s="25" t="s">
        <v>344</v>
      </c>
      <c r="L392" t="s">
        <v>344</v>
      </c>
      <c r="M392" s="4"/>
      <c r="N392" s="4"/>
      <c r="O392" s="4"/>
      <c r="P392" s="4"/>
      <c r="Q392" s="4"/>
      <c r="R392" s="4"/>
      <c r="S392" s="4"/>
      <c r="T392" s="4"/>
      <c r="U392" s="4"/>
      <c r="V392" s="4"/>
      <c r="W392" s="4"/>
      <c r="X392" s="4"/>
      <c r="Y392" s="4"/>
      <c r="Z392" s="13">
        <v>0</v>
      </c>
      <c r="AA392" s="13"/>
      <c r="AB392" s="4"/>
      <c r="AC392" s="22"/>
      <c r="AD392" s="4"/>
      <c r="AE392" s="8"/>
      <c r="AF392" s="4"/>
      <c r="AG392" s="4"/>
      <c r="AH392" s="4"/>
    </row>
    <row r="393" spans="1:35">
      <c r="A393" s="1">
        <v>392</v>
      </c>
      <c r="B393" s="5" t="s">
        <v>2115</v>
      </c>
      <c r="C393" s="4" t="s">
        <v>2116</v>
      </c>
      <c r="D393" s="3">
        <v>4779384000143</v>
      </c>
      <c r="F393" t="s">
        <v>307</v>
      </c>
      <c r="G393" s="4" t="s">
        <v>1004</v>
      </c>
      <c r="H393" s="19">
        <v>84843351</v>
      </c>
      <c r="I393" s="19" t="str">
        <f t="shared" si="23"/>
        <v>51 84843351</v>
      </c>
      <c r="J393" s="19"/>
      <c r="K393" s="25" t="s">
        <v>2117</v>
      </c>
      <c r="L393" t="str">
        <f>TRIM(M393&amp;" "&amp;N393&amp;" "&amp;O393&amp;" "&amp;P393&amp;" "&amp;Q393&amp;" "&amp;R393&amp;" "&amp;S393&amp;" "&amp;T393&amp;" "&amp;U393&amp;" "&amp;V393)</f>
        <v>Rod Regis Bittencourt Km 287 Jardim Itapecerica 6888700 São Paulo Itapecerica da Serra BRASIL</v>
      </c>
      <c r="M393" s="4" t="s">
        <v>310</v>
      </c>
      <c r="N393" s="4" t="s">
        <v>2118</v>
      </c>
      <c r="O393" s="4"/>
      <c r="P393" s="4" t="s">
        <v>2119</v>
      </c>
      <c r="Q393" s="4" t="s">
        <v>2120</v>
      </c>
      <c r="R393" s="20">
        <v>6888700</v>
      </c>
      <c r="S393" s="4" t="s">
        <v>341</v>
      </c>
      <c r="T393" s="4" t="s">
        <v>2121</v>
      </c>
      <c r="V393" t="s">
        <v>315</v>
      </c>
      <c r="W393" t="s">
        <v>307</v>
      </c>
      <c r="X393" t="s">
        <v>131</v>
      </c>
      <c r="Y393">
        <v>3399300.36</v>
      </c>
      <c r="Z393" s="13">
        <v>3436134.76640291</v>
      </c>
      <c r="AA393" s="309">
        <v>3436134.76640291</v>
      </c>
      <c r="AB393" t="s">
        <v>316</v>
      </c>
      <c r="AC393" s="1">
        <v>3</v>
      </c>
      <c r="AD393" t="s">
        <v>131</v>
      </c>
      <c r="AE393" s="17">
        <v>2065801.1</v>
      </c>
      <c r="AH393" t="s">
        <v>4</v>
      </c>
      <c r="AI393" s="4" t="s">
        <v>4</v>
      </c>
    </row>
    <row r="394" spans="1:35">
      <c r="A394" s="1">
        <v>393</v>
      </c>
      <c r="B394" s="5" t="s">
        <v>2122</v>
      </c>
      <c r="C394" s="4" t="s">
        <v>2122</v>
      </c>
      <c r="D394" s="3">
        <v>43640979000175</v>
      </c>
      <c r="F394" t="s">
        <v>316</v>
      </c>
      <c r="G394" s="4" t="s">
        <v>308</v>
      </c>
      <c r="H394" s="19">
        <v>27124665</v>
      </c>
      <c r="I394" s="19" t="str">
        <f t="shared" si="23"/>
        <v>21 27124665</v>
      </c>
      <c r="J394" s="19"/>
      <c r="K394" s="25" t="s">
        <v>2123</v>
      </c>
      <c r="L394" t="str">
        <f>TRIM(M394&amp;" "&amp;N394&amp;" "&amp;O394&amp;" "&amp;P394&amp;" "&amp;Q394&amp;" "&amp;R394&amp;" "&amp;S394&amp;" "&amp;T394&amp;" "&amp;U394&amp;" "&amp;V394)</f>
        <v>Rua Aires de Saldanha 60 Apto 601 Copacabana 22060030 Rio de Janeiro Rio de Janeiro BRASIL</v>
      </c>
      <c r="M394" s="4" t="s">
        <v>222</v>
      </c>
      <c r="N394" s="4" t="s">
        <v>2124</v>
      </c>
      <c r="O394" s="4" t="s">
        <v>1007</v>
      </c>
      <c r="P394" s="4" t="s">
        <v>2125</v>
      </c>
      <c r="Q394" s="4" t="s">
        <v>1110</v>
      </c>
      <c r="R394" s="20">
        <v>22060030</v>
      </c>
      <c r="S394" s="4" t="s">
        <v>242</v>
      </c>
      <c r="T394" s="4" t="s">
        <v>242</v>
      </c>
      <c r="V394" t="s">
        <v>315</v>
      </c>
      <c r="Z394" s="13">
        <v>0</v>
      </c>
      <c r="AA394" s="13"/>
    </row>
    <row r="395" spans="1:35">
      <c r="A395" s="1">
        <v>394</v>
      </c>
      <c r="B395" s="5" t="s">
        <v>2126</v>
      </c>
      <c r="C395" s="4" t="s">
        <v>2126</v>
      </c>
      <c r="D395" s="3">
        <v>42537877000166</v>
      </c>
      <c r="F395" t="s">
        <v>316</v>
      </c>
      <c r="G395" s="4" t="s">
        <v>510</v>
      </c>
      <c r="H395" s="19">
        <v>96869828</v>
      </c>
      <c r="I395" s="19" t="str">
        <f t="shared" si="23"/>
        <v>41 96869828</v>
      </c>
      <c r="J395" s="19"/>
      <c r="K395" s="25" t="s">
        <v>1223</v>
      </c>
      <c r="L395" t="str">
        <f>TRIM(M395&amp;" "&amp;N395&amp;" "&amp;O395&amp;" "&amp;P395&amp;" "&amp;Q395&amp;" "&amp;R395&amp;" "&amp;S395&amp;" "&amp;T395&amp;" "&amp;U395&amp;" "&amp;V395)</f>
        <v>Rua Castelhano 60 Apto 182 Vila Andrade 5728040 São Paulo São Paulo BRASIL</v>
      </c>
      <c r="M395" s="4" t="s">
        <v>222</v>
      </c>
      <c r="N395" s="4" t="s">
        <v>2127</v>
      </c>
      <c r="O395" s="4" t="s">
        <v>1007</v>
      </c>
      <c r="P395" s="4" t="s">
        <v>2128</v>
      </c>
      <c r="Q395" s="4" t="s">
        <v>2129</v>
      </c>
      <c r="R395" s="20">
        <v>5728040</v>
      </c>
      <c r="S395" s="4" t="s">
        <v>341</v>
      </c>
      <c r="T395" s="4" t="s">
        <v>341</v>
      </c>
      <c r="V395" t="s">
        <v>315</v>
      </c>
      <c r="Z395" s="13">
        <v>0</v>
      </c>
      <c r="AA395" s="13"/>
    </row>
    <row r="396" spans="1:35">
      <c r="A396" s="1">
        <v>395</v>
      </c>
      <c r="B396" s="5" t="s">
        <v>2130</v>
      </c>
      <c r="C396" s="4" t="s">
        <v>2130</v>
      </c>
      <c r="D396" s="3">
        <v>11121956000168</v>
      </c>
      <c r="F396" t="s">
        <v>307</v>
      </c>
      <c r="G396" s="4" t="s">
        <v>308</v>
      </c>
      <c r="H396" s="19">
        <v>26433928</v>
      </c>
      <c r="I396" s="19" t="str">
        <f t="shared" si="23"/>
        <v>21 26433928</v>
      </c>
      <c r="J396" s="19"/>
      <c r="K396" s="25" t="s">
        <v>2131</v>
      </c>
      <c r="L396" t="str">
        <f>TRIM(M396&amp;" "&amp;N396&amp;" "&amp;O396&amp;" "&amp;P396&amp;" "&amp;Q396&amp;" "&amp;R396&amp;" "&amp;S396&amp;" "&amp;T396&amp;" "&amp;U396&amp;" "&amp;V396)</f>
        <v>Av Nossa Senhora da Penha 98 Atafona 28200000 Rio de Janeiro São João da Barra BRASIL</v>
      </c>
      <c r="M396" s="4" t="s">
        <v>336</v>
      </c>
      <c r="N396" s="4" t="s">
        <v>2132</v>
      </c>
      <c r="O396" s="4" t="s">
        <v>2133</v>
      </c>
      <c r="P396" s="4"/>
      <c r="Q396" s="4" t="s">
        <v>2134</v>
      </c>
      <c r="R396" s="20">
        <v>28200000</v>
      </c>
      <c r="S396" s="4" t="s">
        <v>242</v>
      </c>
      <c r="T396" s="4" t="s">
        <v>324</v>
      </c>
      <c r="V396" t="s">
        <v>315</v>
      </c>
      <c r="W396" t="s">
        <v>79</v>
      </c>
      <c r="X396" t="s">
        <v>131</v>
      </c>
      <c r="Y396" s="13">
        <v>2256324.9767980101</v>
      </c>
      <c r="Z396" s="13">
        <v>2280774.2381446199</v>
      </c>
      <c r="AA396" s="309">
        <v>2280774.2381446199</v>
      </c>
      <c r="AB396" t="s">
        <v>316</v>
      </c>
      <c r="AC396" s="1">
        <v>3</v>
      </c>
      <c r="AD396" t="s">
        <v>131</v>
      </c>
      <c r="AE396" s="17">
        <v>1371199.4</v>
      </c>
      <c r="AH396" t="s">
        <v>4</v>
      </c>
      <c r="AI396" t="s">
        <v>4</v>
      </c>
    </row>
    <row r="397" spans="1:35">
      <c r="A397" s="1">
        <v>396</v>
      </c>
      <c r="B397" t="s">
        <v>2135</v>
      </c>
      <c r="C397" t="s">
        <v>2135</v>
      </c>
      <c r="D397" s="24" t="s">
        <v>2136</v>
      </c>
      <c r="F397" t="s">
        <v>307</v>
      </c>
      <c r="G397">
        <v>21</v>
      </c>
      <c r="H397" s="19" t="s">
        <v>2137</v>
      </c>
      <c r="I397" s="19" t="str">
        <f t="shared" si="23"/>
        <v>21 8053-1144</v>
      </c>
      <c r="J397" s="19"/>
      <c r="K397" s="25" t="s">
        <v>2138</v>
      </c>
      <c r="L397" t="str">
        <f>TRIM(M397&amp;" "&amp;N397&amp;" "&amp;O397&amp;" "&amp;P397&amp;" "&amp;Q397&amp;" "&amp;R397&amp;" "&amp;S397&amp;" "&amp;T397&amp;" "&amp;U397&amp;" "&amp;V397)</f>
        <v>Rua Odilon Martins de Andrade 500 Apto 204 Recreio dos Bandeirantes 22790-230 Rio de Janeiro Rio de Janeiro RJ BRASIL</v>
      </c>
      <c r="M397" s="10" t="s">
        <v>222</v>
      </c>
      <c r="N397" s="28" t="s">
        <v>2139</v>
      </c>
      <c r="O397">
        <v>500</v>
      </c>
      <c r="P397" s="4" t="s">
        <v>363</v>
      </c>
      <c r="Q397" t="s">
        <v>1143</v>
      </c>
      <c r="R397" t="s">
        <v>2140</v>
      </c>
      <c r="S397" t="s">
        <v>242</v>
      </c>
      <c r="T397" t="s">
        <v>242</v>
      </c>
      <c r="U397" t="s">
        <v>243</v>
      </c>
      <c r="V397" t="s">
        <v>315</v>
      </c>
      <c r="W397" t="s">
        <v>79</v>
      </c>
      <c r="X397" t="s">
        <v>131</v>
      </c>
      <c r="Y397" s="13">
        <v>2629.8736282763398</v>
      </c>
      <c r="Z397" s="13">
        <v>2658.3706170999699</v>
      </c>
      <c r="AA397" s="309">
        <v>2658.3706170999699</v>
      </c>
      <c r="AB397" t="s">
        <v>316</v>
      </c>
      <c r="AC397" s="1">
        <v>3</v>
      </c>
      <c r="AD397" t="s">
        <v>131</v>
      </c>
      <c r="AE397" s="17">
        <v>1598.21</v>
      </c>
      <c r="AH397" t="s">
        <v>4</v>
      </c>
      <c r="AI397" t="s">
        <v>4</v>
      </c>
    </row>
    <row r="398" spans="1:35">
      <c r="A398" s="1">
        <v>397</v>
      </c>
      <c r="B398" s="5" t="s">
        <v>2141</v>
      </c>
      <c r="C398" s="4" t="s">
        <v>2141</v>
      </c>
      <c r="D398" s="3">
        <v>25145659000167</v>
      </c>
      <c r="E398" s="4"/>
      <c r="F398" s="4" t="s">
        <v>307</v>
      </c>
      <c r="G398" s="4"/>
      <c r="H398" s="19" t="s">
        <v>2142</v>
      </c>
      <c r="I398" s="19" t="str">
        <f t="shared" si="23"/>
        <v>48 9971-1616</v>
      </c>
      <c r="J398" s="19"/>
      <c r="K398" s="25" t="s">
        <v>2143</v>
      </c>
      <c r="L398" t="s">
        <v>344</v>
      </c>
      <c r="M398" s="4"/>
      <c r="N398" s="4"/>
      <c r="O398" s="4"/>
      <c r="P398" s="4"/>
      <c r="Q398" s="4"/>
      <c r="R398" s="4"/>
      <c r="S398" s="4"/>
      <c r="T398" s="4"/>
      <c r="U398" s="4"/>
      <c r="V398" s="4"/>
      <c r="W398" s="4"/>
      <c r="X398" s="4"/>
      <c r="Y398" s="4"/>
      <c r="Z398" s="13">
        <v>0</v>
      </c>
      <c r="AA398" s="13"/>
      <c r="AB398" s="4"/>
      <c r="AC398" s="22"/>
      <c r="AD398" s="4"/>
      <c r="AE398" s="8"/>
      <c r="AF398" s="4"/>
      <c r="AG398" s="4"/>
      <c r="AH398" s="4"/>
    </row>
    <row r="399" spans="1:35">
      <c r="A399" s="1">
        <v>398</v>
      </c>
      <c r="B399" s="5" t="s">
        <v>2144</v>
      </c>
      <c r="C399" s="4" t="s">
        <v>2144</v>
      </c>
      <c r="D399" s="3">
        <v>20238514000197</v>
      </c>
      <c r="E399" s="4"/>
      <c r="F399" s="4" t="s">
        <v>316</v>
      </c>
      <c r="G399" s="4"/>
      <c r="H399" s="19" t="s">
        <v>2145</v>
      </c>
      <c r="I399" s="19" t="str">
        <f t="shared" si="23"/>
        <v>21 8130-2589</v>
      </c>
      <c r="J399" s="19"/>
      <c r="K399" s="25" t="s">
        <v>2146</v>
      </c>
      <c r="L399" t="s">
        <v>344</v>
      </c>
      <c r="M399" s="4"/>
      <c r="N399" s="4"/>
      <c r="O399" s="4"/>
      <c r="P399" s="4"/>
      <c r="Q399" s="4"/>
      <c r="R399" s="4"/>
      <c r="S399" s="4"/>
      <c r="T399" s="4"/>
      <c r="U399" s="4"/>
      <c r="V399" s="4"/>
      <c r="W399" s="4"/>
      <c r="X399" s="4"/>
      <c r="Y399" s="4"/>
      <c r="Z399" s="13">
        <v>0</v>
      </c>
      <c r="AA399" s="13"/>
      <c r="AB399" s="4"/>
      <c r="AC399" s="22"/>
      <c r="AD399" s="4"/>
      <c r="AE399" s="8"/>
      <c r="AF399" s="4"/>
      <c r="AG399" s="4"/>
      <c r="AH399" s="4"/>
    </row>
    <row r="400" spans="1:35">
      <c r="A400" s="1">
        <v>399</v>
      </c>
      <c r="B400" s="5" t="s">
        <v>2147</v>
      </c>
      <c r="C400" s="4" t="s">
        <v>2147</v>
      </c>
      <c r="D400" s="3">
        <v>8727115000194</v>
      </c>
      <c r="F400" t="s">
        <v>307</v>
      </c>
      <c r="G400" s="4" t="s">
        <v>308</v>
      </c>
      <c r="H400" s="19">
        <v>22408275</v>
      </c>
      <c r="I400" s="19" t="str">
        <f t="shared" si="23"/>
        <v>21 22408275</v>
      </c>
      <c r="J400" s="19"/>
      <c r="K400" s="25" t="s">
        <v>2148</v>
      </c>
      <c r="L400" t="str">
        <f t="shared" ref="L400:L419" si="24">TRIM(M400&amp;" "&amp;N400&amp;" "&amp;O400&amp;" "&amp;P400&amp;" "&amp;Q400&amp;" "&amp;R400&amp;" "&amp;S400&amp;" "&amp;T400&amp;" "&amp;U400&amp;" "&amp;V400)</f>
        <v>Av BR 101 Norte KM 265 Planalto de Carapina 29162703 Espirito Santo Serra BRASIL</v>
      </c>
      <c r="M400" s="4" t="s">
        <v>336</v>
      </c>
      <c r="N400" s="4" t="s">
        <v>2149</v>
      </c>
      <c r="O400" s="4"/>
      <c r="P400" s="4" t="s">
        <v>2150</v>
      </c>
      <c r="Q400" s="4" t="s">
        <v>2151</v>
      </c>
      <c r="R400" s="20">
        <v>29162703</v>
      </c>
      <c r="S400" s="4" t="s">
        <v>919</v>
      </c>
      <c r="T400" s="4" t="s">
        <v>961</v>
      </c>
      <c r="V400" t="s">
        <v>315</v>
      </c>
      <c r="W400" t="s">
        <v>79</v>
      </c>
      <c r="X400" t="s">
        <v>131</v>
      </c>
      <c r="Y400" s="13">
        <v>53691.408899349197</v>
      </c>
      <c r="Z400" s="13">
        <v>54273.202436072199</v>
      </c>
      <c r="AA400" s="309">
        <v>54273.202436072199</v>
      </c>
      <c r="AB400" t="s">
        <v>316</v>
      </c>
      <c r="AC400" s="1">
        <v>3</v>
      </c>
      <c r="AD400" t="s">
        <v>131</v>
      </c>
      <c r="AE400" s="17">
        <v>32629</v>
      </c>
      <c r="AH400" t="s">
        <v>4</v>
      </c>
      <c r="AI400" t="s">
        <v>4</v>
      </c>
    </row>
    <row r="401" spans="1:35">
      <c r="A401" s="1">
        <v>400</v>
      </c>
      <c r="B401" s="5" t="s">
        <v>2152</v>
      </c>
      <c r="C401" s="4" t="s">
        <v>2152</v>
      </c>
      <c r="D401" s="3">
        <v>21667142000349</v>
      </c>
      <c r="F401" t="s">
        <v>307</v>
      </c>
      <c r="G401" s="4" t="s">
        <v>573</v>
      </c>
      <c r="H401" s="19">
        <v>30369926</v>
      </c>
      <c r="I401" s="19" t="str">
        <f t="shared" si="23"/>
        <v>31 30369926</v>
      </c>
      <c r="J401" s="19"/>
      <c r="K401" s="25" t="s">
        <v>2153</v>
      </c>
      <c r="L401" t="str">
        <f t="shared" si="24"/>
        <v>Rod Br 356 Km 277 3688000 Minas Gerais Muriae BRASIL</v>
      </c>
      <c r="M401" s="4" t="s">
        <v>310</v>
      </c>
      <c r="N401" s="4" t="s">
        <v>1470</v>
      </c>
      <c r="O401" s="4"/>
      <c r="P401" s="4" t="s">
        <v>2154</v>
      </c>
      <c r="Q401" s="4"/>
      <c r="R401" s="20">
        <v>3688000</v>
      </c>
      <c r="S401" s="4" t="s">
        <v>515</v>
      </c>
      <c r="T401" s="4" t="s">
        <v>2155</v>
      </c>
      <c r="V401" t="s">
        <v>315</v>
      </c>
      <c r="W401" t="s">
        <v>79</v>
      </c>
      <c r="X401" t="s">
        <v>131</v>
      </c>
      <c r="Y401" s="13">
        <v>180055.700512037</v>
      </c>
      <c r="Z401" s="13">
        <v>182006.76204972999</v>
      </c>
      <c r="AA401" s="309">
        <v>182006.76204972999</v>
      </c>
      <c r="AB401" t="s">
        <v>316</v>
      </c>
      <c r="AC401" s="1">
        <v>3</v>
      </c>
      <c r="AD401" t="s">
        <v>131</v>
      </c>
      <c r="AE401" s="17">
        <v>109422.3</v>
      </c>
      <c r="AH401" t="s">
        <v>4</v>
      </c>
      <c r="AI401" t="s">
        <v>4</v>
      </c>
    </row>
    <row r="402" spans="1:35">
      <c r="A402" s="1">
        <v>401</v>
      </c>
      <c r="B402" s="5" t="s">
        <v>2156</v>
      </c>
      <c r="C402" s="4" t="s">
        <v>2156</v>
      </c>
      <c r="D402" s="3">
        <v>27936447000123</v>
      </c>
      <c r="F402" t="s">
        <v>307</v>
      </c>
      <c r="G402" s="4" t="s">
        <v>308</v>
      </c>
      <c r="H402" s="19">
        <v>25073552</v>
      </c>
      <c r="I402" s="19" t="str">
        <f t="shared" si="23"/>
        <v>21 25073552</v>
      </c>
      <c r="J402" s="19"/>
      <c r="K402" s="25" t="s">
        <v>2157</v>
      </c>
      <c r="L402" t="str">
        <f t="shared" si="24"/>
        <v>Rua Primeiro de Março 23 Pav 22 Centro 20010904 Rio de Janeiro Rio de Janeiro BRASIL</v>
      </c>
      <c r="M402" s="4" t="s">
        <v>222</v>
      </c>
      <c r="N402" s="4" t="s">
        <v>1043</v>
      </c>
      <c r="O402" s="4" t="s">
        <v>1091</v>
      </c>
      <c r="P402" s="4" t="s">
        <v>2158</v>
      </c>
      <c r="Q402" s="4" t="s">
        <v>381</v>
      </c>
      <c r="R402" s="20">
        <v>20010904</v>
      </c>
      <c r="S402" s="4" t="s">
        <v>242</v>
      </c>
      <c r="T402" s="4" t="s">
        <v>242</v>
      </c>
      <c r="V402" t="s">
        <v>315</v>
      </c>
      <c r="Z402" s="13">
        <v>0</v>
      </c>
      <c r="AA402" s="13"/>
    </row>
    <row r="403" spans="1:35">
      <c r="A403" s="1">
        <v>402</v>
      </c>
      <c r="B403" s="5" t="s">
        <v>178</v>
      </c>
      <c r="C403" s="4" t="s">
        <v>178</v>
      </c>
      <c r="D403" s="3">
        <v>27085026000136</v>
      </c>
      <c r="F403" t="s">
        <v>307</v>
      </c>
      <c r="G403" s="4"/>
      <c r="H403" s="19" t="s">
        <v>247</v>
      </c>
      <c r="I403" s="19" t="str">
        <f t="shared" si="23"/>
        <v>não encontrado</v>
      </c>
      <c r="J403" s="19"/>
      <c r="K403" s="25" t="s">
        <v>2159</v>
      </c>
      <c r="L403" t="str">
        <f t="shared" si="24"/>
        <v>Rua Lauro Muller 445 Subsolo Botafogo 22290070 Rio de Janeiro Rio de Janeiro BRASIL</v>
      </c>
      <c r="M403" s="4" t="s">
        <v>399</v>
      </c>
      <c r="N403" s="4" t="s">
        <v>238</v>
      </c>
      <c r="O403" s="4" t="s">
        <v>2160</v>
      </c>
      <c r="P403" s="4" t="s">
        <v>1116</v>
      </c>
      <c r="Q403" s="4" t="s">
        <v>240</v>
      </c>
      <c r="R403" s="20">
        <v>22290070</v>
      </c>
      <c r="S403" s="4" t="s">
        <v>242</v>
      </c>
      <c r="T403" s="4" t="s">
        <v>242</v>
      </c>
      <c r="U403" s="4"/>
      <c r="V403" t="s">
        <v>315</v>
      </c>
      <c r="W403" t="s">
        <v>79</v>
      </c>
      <c r="X403" s="4" t="s">
        <v>131</v>
      </c>
      <c r="Y403" s="13">
        <v>78891.436000000002</v>
      </c>
      <c r="Z403" s="13">
        <v>79746.2948197488</v>
      </c>
      <c r="AA403" s="300">
        <v>79746.2948197488</v>
      </c>
      <c r="AB403" t="s">
        <v>316</v>
      </c>
      <c r="AC403" s="1">
        <v>3</v>
      </c>
      <c r="AD403" t="s">
        <v>131</v>
      </c>
      <c r="AE403" s="17">
        <v>47943.4</v>
      </c>
      <c r="AF403" s="4"/>
      <c r="AH403" t="s">
        <v>5</v>
      </c>
      <c r="AI403" t="s">
        <v>5</v>
      </c>
    </row>
    <row r="404" spans="1:35">
      <c r="A404" s="1">
        <v>403</v>
      </c>
      <c r="B404" s="5" t="s">
        <v>178</v>
      </c>
      <c r="C404" s="4" t="s">
        <v>178</v>
      </c>
      <c r="D404" s="3">
        <v>27085026000136</v>
      </c>
      <c r="F404" t="s">
        <v>307</v>
      </c>
      <c r="G404" s="4"/>
      <c r="H404" s="19" t="s">
        <v>247</v>
      </c>
      <c r="I404" s="19" t="str">
        <f t="shared" si="23"/>
        <v>não encontrado</v>
      </c>
      <c r="J404" s="19"/>
      <c r="K404" s="25" t="s">
        <v>2159</v>
      </c>
      <c r="L404" t="str">
        <f t="shared" si="24"/>
        <v>Rua Lauro Muller 445 Subsolo Botafogo 22290070 Rio de Janeiro Rio de Janeiro BRASIL</v>
      </c>
      <c r="M404" s="4" t="s">
        <v>399</v>
      </c>
      <c r="N404" s="4" t="s">
        <v>238</v>
      </c>
      <c r="O404" s="4" t="s">
        <v>2160</v>
      </c>
      <c r="P404" s="4" t="s">
        <v>1116</v>
      </c>
      <c r="Q404" s="4" t="s">
        <v>240</v>
      </c>
      <c r="R404" s="20">
        <v>22290070</v>
      </c>
      <c r="S404" s="4" t="s">
        <v>242</v>
      </c>
      <c r="T404" s="4" t="s">
        <v>242</v>
      </c>
      <c r="U404" s="4"/>
      <c r="V404" t="s">
        <v>315</v>
      </c>
      <c r="W404" s="4" t="s">
        <v>79</v>
      </c>
      <c r="X404" s="4" t="s">
        <v>131</v>
      </c>
      <c r="Y404" s="13">
        <v>78891.436863681301</v>
      </c>
      <c r="Z404" s="13">
        <v>79746.2948197488</v>
      </c>
      <c r="AA404" s="309">
        <v>79746.2948197488</v>
      </c>
      <c r="AB404" t="s">
        <v>316</v>
      </c>
      <c r="AC404" s="1">
        <v>3</v>
      </c>
      <c r="AD404" t="s">
        <v>131</v>
      </c>
      <c r="AE404" s="17">
        <v>47943.4</v>
      </c>
      <c r="AF404" s="4"/>
      <c r="AH404" t="s">
        <v>4</v>
      </c>
      <c r="AI404" t="s">
        <v>4</v>
      </c>
    </row>
    <row r="405" spans="1:35">
      <c r="A405" s="1">
        <v>404</v>
      </c>
      <c r="B405" s="5" t="s">
        <v>2161</v>
      </c>
      <c r="C405" s="4" t="s">
        <v>2161</v>
      </c>
      <c r="D405" s="3">
        <v>7231016000154</v>
      </c>
      <c r="F405" t="s">
        <v>316</v>
      </c>
      <c r="G405" s="4" t="s">
        <v>2162</v>
      </c>
      <c r="H405" s="19" t="s">
        <v>2163</v>
      </c>
      <c r="I405" s="19" t="str">
        <f t="shared" si="23"/>
        <v>12 3902-1800</v>
      </c>
      <c r="J405" s="19"/>
      <c r="K405" s="25" t="s">
        <v>2164</v>
      </c>
      <c r="L405" t="str">
        <f t="shared" si="24"/>
        <v>Rua Camanducaia 67 Jardim Ismenia 12220830 São Paulo São José dos Campos BRASIL</v>
      </c>
      <c r="M405" s="4" t="s">
        <v>222</v>
      </c>
      <c r="N405" s="4" t="s">
        <v>2165</v>
      </c>
      <c r="O405" s="4" t="s">
        <v>455</v>
      </c>
      <c r="P405" s="4"/>
      <c r="Q405" s="4" t="s">
        <v>2166</v>
      </c>
      <c r="R405" s="20">
        <v>12220830</v>
      </c>
      <c r="S405" s="4" t="s">
        <v>341</v>
      </c>
      <c r="T405" s="4" t="s">
        <v>2167</v>
      </c>
      <c r="V405" t="s">
        <v>315</v>
      </c>
      <c r="Z405" s="13">
        <v>0</v>
      </c>
      <c r="AA405" s="13"/>
    </row>
    <row r="406" spans="1:35">
      <c r="A406" s="1">
        <v>405</v>
      </c>
      <c r="B406" s="5" t="s">
        <v>2168</v>
      </c>
      <c r="C406" s="4" t="s">
        <v>2168</v>
      </c>
      <c r="D406" s="3">
        <v>47278538000126</v>
      </c>
      <c r="F406" t="s">
        <v>316</v>
      </c>
      <c r="G406" s="4" t="s">
        <v>2162</v>
      </c>
      <c r="H406" s="19">
        <v>39021800</v>
      </c>
      <c r="I406" s="19" t="str">
        <f t="shared" si="23"/>
        <v>12 39021800</v>
      </c>
      <c r="J406" s="19"/>
      <c r="K406" s="25" t="s">
        <v>2169</v>
      </c>
      <c r="L406" t="str">
        <f t="shared" si="24"/>
        <v>Rua Coronel Eurico Costa Souza 326 Jardim Diamante 12223160 São Paulo São José dos Campos BRASIL</v>
      </c>
      <c r="M406" s="4" t="s">
        <v>222</v>
      </c>
      <c r="N406" s="4" t="s">
        <v>2170</v>
      </c>
      <c r="O406" s="4" t="s">
        <v>2171</v>
      </c>
      <c r="P406" s="4"/>
      <c r="Q406" s="4" t="s">
        <v>2172</v>
      </c>
      <c r="R406" s="20">
        <v>12223160</v>
      </c>
      <c r="S406" s="4" t="s">
        <v>341</v>
      </c>
      <c r="T406" s="4" t="s">
        <v>2167</v>
      </c>
      <c r="V406" t="s">
        <v>315</v>
      </c>
      <c r="Z406" s="13">
        <v>0</v>
      </c>
      <c r="AA406" s="13"/>
    </row>
    <row r="407" spans="1:35">
      <c r="A407" s="1">
        <v>406</v>
      </c>
      <c r="B407" t="s">
        <v>2173</v>
      </c>
      <c r="C407" t="s">
        <v>2173</v>
      </c>
      <c r="D407" s="3" t="s">
        <v>2174</v>
      </c>
      <c r="F407" t="s">
        <v>307</v>
      </c>
      <c r="G407">
        <v>21</v>
      </c>
      <c r="H407" s="19" t="s">
        <v>2175</v>
      </c>
      <c r="I407" s="19" t="str">
        <f t="shared" si="23"/>
        <v>21 2260-9435</v>
      </c>
      <c r="J407" s="19"/>
      <c r="K407" s="25" t="s">
        <v>2176</v>
      </c>
      <c r="L407" t="str">
        <f t="shared" si="24"/>
        <v>Rua Panama 353 Penha 21020-310 Rio de Janeiro Rio de Janeiro RJ BRASIL</v>
      </c>
      <c r="M407" t="s">
        <v>222</v>
      </c>
      <c r="N407" t="s">
        <v>2177</v>
      </c>
      <c r="O407">
        <v>353</v>
      </c>
      <c r="Q407" t="s">
        <v>2178</v>
      </c>
      <c r="R407" t="s">
        <v>2179</v>
      </c>
      <c r="S407" t="s">
        <v>242</v>
      </c>
      <c r="T407" t="s">
        <v>242</v>
      </c>
      <c r="U407" t="s">
        <v>243</v>
      </c>
      <c r="V407" t="s">
        <v>315</v>
      </c>
      <c r="Z407" s="13">
        <v>0</v>
      </c>
      <c r="AA407" s="302"/>
      <c r="AB407" t="s">
        <v>316</v>
      </c>
      <c r="AC407" s="1">
        <v>3</v>
      </c>
      <c r="AD407" s="4" t="s">
        <v>131</v>
      </c>
      <c r="AE407" s="10">
        <v>50636.28</v>
      </c>
      <c r="AF407" s="4" t="s">
        <v>684</v>
      </c>
      <c r="AH407" s="4" t="s">
        <v>6</v>
      </c>
      <c r="AI407" t="s">
        <v>6</v>
      </c>
    </row>
    <row r="408" spans="1:35">
      <c r="A408" s="1">
        <v>407</v>
      </c>
      <c r="B408" t="s">
        <v>179</v>
      </c>
      <c r="C408" t="s">
        <v>179</v>
      </c>
      <c r="D408" s="24" t="s">
        <v>180</v>
      </c>
      <c r="F408" t="s">
        <v>307</v>
      </c>
      <c r="G408">
        <v>27</v>
      </c>
      <c r="H408" s="19" t="s">
        <v>2180</v>
      </c>
      <c r="I408" s="19" t="str">
        <f t="shared" si="23"/>
        <v>27 3022-7950</v>
      </c>
      <c r="J408" s="19"/>
      <c r="K408" s="25" t="s">
        <v>2181</v>
      </c>
      <c r="L408" t="str">
        <f t="shared" si="24"/>
        <v>Av Nossa Senhora dos Navegantes 955 Sala 1106 Enseada do Sua 29050-256 Espirito Santo Vitoria ES BRASIL</v>
      </c>
      <c r="M408" t="s">
        <v>336</v>
      </c>
      <c r="N408" t="s">
        <v>915</v>
      </c>
      <c r="O408">
        <v>955</v>
      </c>
      <c r="P408" s="4" t="s">
        <v>917</v>
      </c>
      <c r="Q408" t="s">
        <v>918</v>
      </c>
      <c r="R408" t="s">
        <v>2182</v>
      </c>
      <c r="S408" t="s">
        <v>919</v>
      </c>
      <c r="T408" t="s">
        <v>920</v>
      </c>
      <c r="U408" t="s">
        <v>2183</v>
      </c>
      <c r="V408" t="s">
        <v>315</v>
      </c>
      <c r="W408" t="s">
        <v>79</v>
      </c>
      <c r="X408" t="s">
        <v>131</v>
      </c>
      <c r="Y408" s="13">
        <v>577252.826</v>
      </c>
      <c r="Z408" s="13">
        <v>583507.86774540599</v>
      </c>
      <c r="AA408" s="300">
        <v>583507.86774540599</v>
      </c>
      <c r="AB408" t="s">
        <v>316</v>
      </c>
      <c r="AC408" s="1">
        <v>3</v>
      </c>
      <c r="AD408" t="s">
        <v>131</v>
      </c>
      <c r="AE408" s="10">
        <v>350804.4</v>
      </c>
      <c r="AH408" s="4" t="s">
        <v>5</v>
      </c>
      <c r="AI408" t="s">
        <v>5</v>
      </c>
    </row>
    <row r="409" spans="1:35">
      <c r="A409" s="1">
        <v>408</v>
      </c>
      <c r="B409" s="5" t="s">
        <v>2184</v>
      </c>
      <c r="C409" s="4" t="s">
        <v>2184</v>
      </c>
      <c r="D409" s="3">
        <v>12954042000140</v>
      </c>
      <c r="F409" t="s">
        <v>316</v>
      </c>
      <c r="G409" s="4" t="s">
        <v>308</v>
      </c>
      <c r="H409" s="19">
        <v>31741999</v>
      </c>
      <c r="I409" s="19" t="str">
        <f t="shared" si="23"/>
        <v>21 31741999</v>
      </c>
      <c r="J409" s="19"/>
      <c r="K409" s="25" t="s">
        <v>2185</v>
      </c>
      <c r="L409" t="str">
        <f t="shared" si="24"/>
        <v>Rua Senador Dantas 19 Sala 1001 Centro 20031202 Rio de Janeiro Rio de Janeiro RJ BRASIL</v>
      </c>
      <c r="M409" s="4" t="s">
        <v>222</v>
      </c>
      <c r="N409" s="4" t="s">
        <v>2186</v>
      </c>
      <c r="O409" s="4" t="s">
        <v>505</v>
      </c>
      <c r="P409" s="4" t="s">
        <v>2187</v>
      </c>
      <c r="Q409" s="4" t="s">
        <v>381</v>
      </c>
      <c r="R409" s="20">
        <v>20031202</v>
      </c>
      <c r="S409" s="4" t="s">
        <v>242</v>
      </c>
      <c r="T409" s="4" t="s">
        <v>242</v>
      </c>
      <c r="U409" s="4" t="s">
        <v>243</v>
      </c>
      <c r="V409" t="s">
        <v>315</v>
      </c>
      <c r="Z409" s="13">
        <v>0</v>
      </c>
      <c r="AA409" s="13"/>
    </row>
    <row r="410" spans="1:35">
      <c r="A410" s="1">
        <v>409</v>
      </c>
      <c r="B410" s="5" t="s">
        <v>2188</v>
      </c>
      <c r="C410" s="4" t="s">
        <v>2188</v>
      </c>
      <c r="D410" s="3">
        <v>1996284000180</v>
      </c>
      <c r="F410" t="s">
        <v>307</v>
      </c>
      <c r="G410" s="4" t="s">
        <v>308</v>
      </c>
      <c r="H410" s="19">
        <v>22766200</v>
      </c>
      <c r="I410" s="19" t="str">
        <f t="shared" si="23"/>
        <v>21 22766200</v>
      </c>
      <c r="J410" s="19"/>
      <c r="K410" s="25" t="s">
        <v>2189</v>
      </c>
      <c r="L410" t="str">
        <f t="shared" si="24"/>
        <v>Av Rio Branco 1 14o andar Centro 20090003 Rio de Janeiro Rio de Janeiro RJ BRASIL</v>
      </c>
      <c r="M410" s="4" t="s">
        <v>336</v>
      </c>
      <c r="N410" s="4" t="s">
        <v>649</v>
      </c>
      <c r="O410" s="4" t="s">
        <v>379</v>
      </c>
      <c r="P410" s="4" t="s">
        <v>627</v>
      </c>
      <c r="Q410" s="4" t="s">
        <v>381</v>
      </c>
      <c r="R410" s="20">
        <v>20090003</v>
      </c>
      <c r="S410" s="4" t="s">
        <v>242</v>
      </c>
      <c r="T410" s="4" t="s">
        <v>242</v>
      </c>
      <c r="U410" s="4" t="s">
        <v>243</v>
      </c>
      <c r="V410" t="s">
        <v>315</v>
      </c>
      <c r="Z410" s="13">
        <v>0</v>
      </c>
      <c r="AA410" s="13"/>
    </row>
    <row r="411" spans="1:35">
      <c r="A411" s="1">
        <v>410</v>
      </c>
      <c r="B411" s="5" t="s">
        <v>2188</v>
      </c>
      <c r="C411" s="4" t="s">
        <v>2188</v>
      </c>
      <c r="D411" s="3">
        <v>26229630000126</v>
      </c>
      <c r="E411" s="4"/>
      <c r="F411" s="4" t="s">
        <v>307</v>
      </c>
      <c r="G411" s="4" t="s">
        <v>581</v>
      </c>
      <c r="H411" s="19" t="s">
        <v>2190</v>
      </c>
      <c r="I411" s="19" t="str">
        <f t="shared" si="23"/>
        <v>27 3019-2633</v>
      </c>
      <c r="J411" s="19"/>
      <c r="K411" s="25" t="s">
        <v>2191</v>
      </c>
      <c r="L411" t="str">
        <f t="shared" si="24"/>
        <v>Rua Professor Almeida Cousin 125 Sala 1204 Enseada do Sua 29050-565 Espirito Santo Vitoria ES BRASIL</v>
      </c>
      <c r="M411" s="4" t="s">
        <v>222</v>
      </c>
      <c r="N411" s="4" t="s">
        <v>2192</v>
      </c>
      <c r="O411" s="4" t="s">
        <v>1038</v>
      </c>
      <c r="P411" s="4" t="s">
        <v>2193</v>
      </c>
      <c r="Q411" s="4" t="s">
        <v>918</v>
      </c>
      <c r="R411" s="4" t="s">
        <v>2194</v>
      </c>
      <c r="S411" s="4" t="s">
        <v>919</v>
      </c>
      <c r="T411" s="4" t="s">
        <v>920</v>
      </c>
      <c r="U411" s="4" t="s">
        <v>2183</v>
      </c>
      <c r="V411" s="4" t="s">
        <v>315</v>
      </c>
      <c r="W411" s="4"/>
      <c r="X411" s="4"/>
      <c r="Y411" s="4"/>
      <c r="Z411" s="13">
        <v>0</v>
      </c>
      <c r="AA411" s="13"/>
      <c r="AB411" s="4"/>
      <c r="AC411" s="22"/>
      <c r="AD411" s="4"/>
      <c r="AE411" s="8"/>
      <c r="AF411" s="4"/>
      <c r="AG411" s="4"/>
      <c r="AH411" s="4"/>
    </row>
    <row r="412" spans="1:35">
      <c r="A412" s="1">
        <v>411</v>
      </c>
      <c r="B412" s="5" t="s">
        <v>2195</v>
      </c>
      <c r="C412" s="4" t="s">
        <v>2195</v>
      </c>
      <c r="D412" s="3">
        <v>28287882000137</v>
      </c>
      <c r="F412" t="s">
        <v>307</v>
      </c>
      <c r="G412" s="4" t="s">
        <v>308</v>
      </c>
      <c r="H412" s="19" t="s">
        <v>2196</v>
      </c>
      <c r="I412" s="19" t="str">
        <f t="shared" si="23"/>
        <v>21 6974-1441</v>
      </c>
      <c r="J412" s="19"/>
      <c r="K412" s="25" t="s">
        <v>2197</v>
      </c>
      <c r="L412" t="str">
        <f t="shared" si="24"/>
        <v>Rua Visconde de Piraja 572 Sala 701 Ipanema 22410-002 Rio de Janeiro Rio de Janeiro RJ BRASIL</v>
      </c>
      <c r="M412" s="4" t="s">
        <v>222</v>
      </c>
      <c r="N412" s="4" t="s">
        <v>1480</v>
      </c>
      <c r="O412" s="4" t="s">
        <v>2198</v>
      </c>
      <c r="P412" s="4" t="s">
        <v>2199</v>
      </c>
      <c r="Q412" s="4" t="s">
        <v>873</v>
      </c>
      <c r="R412" s="20" t="s">
        <v>2200</v>
      </c>
      <c r="S412" s="4" t="s">
        <v>242</v>
      </c>
      <c r="T412" s="4" t="s">
        <v>242</v>
      </c>
      <c r="U412" s="4" t="s">
        <v>243</v>
      </c>
      <c r="V412" t="s">
        <v>315</v>
      </c>
      <c r="W412" t="s">
        <v>79</v>
      </c>
      <c r="X412" t="s">
        <v>131</v>
      </c>
      <c r="Y412" s="13">
        <v>4145.54</v>
      </c>
      <c r="Z412" s="13">
        <v>4145.54</v>
      </c>
      <c r="AA412" s="303">
        <v>4145.54</v>
      </c>
      <c r="AH412" t="s">
        <v>4</v>
      </c>
    </row>
    <row r="413" spans="1:35">
      <c r="A413" s="1">
        <v>412</v>
      </c>
      <c r="B413" s="5" t="s">
        <v>2201</v>
      </c>
      <c r="C413" s="4" t="s">
        <v>2201</v>
      </c>
      <c r="D413" s="3">
        <v>39826854000167</v>
      </c>
      <c r="F413" t="s">
        <v>307</v>
      </c>
      <c r="G413" s="4" t="s">
        <v>581</v>
      </c>
      <c r="H413" s="19">
        <v>33191399</v>
      </c>
      <c r="I413" s="19" t="str">
        <f t="shared" si="23"/>
        <v>27 33191399</v>
      </c>
      <c r="J413" s="19"/>
      <c r="K413" s="25" t="s">
        <v>2202</v>
      </c>
      <c r="L413" t="str">
        <f t="shared" si="24"/>
        <v>Rua Marlene Brasileiro Martins 315 Vale Encantado 27933375 Rio de Janeiro Macae RJ BRASIL</v>
      </c>
      <c r="M413" s="4" t="s">
        <v>222</v>
      </c>
      <c r="N413" s="4" t="s">
        <v>2203</v>
      </c>
      <c r="O413" s="4" t="s">
        <v>2204</v>
      </c>
      <c r="P413" s="4"/>
      <c r="Q413" s="4" t="s">
        <v>2205</v>
      </c>
      <c r="R413" s="20">
        <v>27933375</v>
      </c>
      <c r="S413" s="4" t="s">
        <v>242</v>
      </c>
      <c r="T413" s="4" t="s">
        <v>946</v>
      </c>
      <c r="U413" s="4" t="s">
        <v>243</v>
      </c>
      <c r="V413" t="s">
        <v>315</v>
      </c>
      <c r="W413" t="s">
        <v>79</v>
      </c>
      <c r="X413" t="s">
        <v>131</v>
      </c>
      <c r="Y413" s="13">
        <v>1262218.44581084</v>
      </c>
      <c r="Z413" s="13">
        <v>1275895.6904345001</v>
      </c>
      <c r="AA413" s="309">
        <v>1275895.6904345001</v>
      </c>
      <c r="AB413" t="s">
        <v>316</v>
      </c>
      <c r="AC413" s="1">
        <v>3</v>
      </c>
      <c r="AD413" t="s">
        <v>131</v>
      </c>
      <c r="AE413" s="17">
        <v>767067.33</v>
      </c>
      <c r="AH413" t="s">
        <v>4</v>
      </c>
      <c r="AI413" t="s">
        <v>4</v>
      </c>
    </row>
    <row r="414" spans="1:35">
      <c r="A414" s="1">
        <v>413</v>
      </c>
      <c r="B414" s="5" t="s">
        <v>2206</v>
      </c>
      <c r="C414" s="4" t="s">
        <v>2206</v>
      </c>
      <c r="D414" s="3">
        <v>28566933000160</v>
      </c>
      <c r="F414" t="s">
        <v>307</v>
      </c>
      <c r="G414" s="4" t="s">
        <v>1052</v>
      </c>
      <c r="H414" s="19">
        <v>24479771</v>
      </c>
      <c r="I414" s="19" t="str">
        <f t="shared" si="23"/>
        <v>24 24479771</v>
      </c>
      <c r="J414" s="19"/>
      <c r="K414" s="25" t="s">
        <v>2207</v>
      </c>
      <c r="L414" t="str">
        <f t="shared" si="24"/>
        <v>Loc Ibitioca Decimo Distrito 28120000 Rio de Janeiro Campos dos Goytacazes RJ BRASIL</v>
      </c>
      <c r="M414" s="4" t="s">
        <v>2208</v>
      </c>
      <c r="N414" s="4" t="s">
        <v>2209</v>
      </c>
      <c r="O414" s="4"/>
      <c r="P414" s="4"/>
      <c r="Q414" s="4" t="s">
        <v>2210</v>
      </c>
      <c r="R414" s="20">
        <v>28120000</v>
      </c>
      <c r="S414" s="4" t="s">
        <v>242</v>
      </c>
      <c r="T414" s="4" t="s">
        <v>390</v>
      </c>
      <c r="U414" s="4" t="s">
        <v>243</v>
      </c>
      <c r="V414" t="s">
        <v>315</v>
      </c>
      <c r="W414" t="s">
        <v>79</v>
      </c>
      <c r="X414" t="s">
        <v>131</v>
      </c>
      <c r="Y414" s="13">
        <v>2172849.2917818599</v>
      </c>
      <c r="Z414" s="13">
        <v>2196394.02082039</v>
      </c>
      <c r="AA414" s="309">
        <v>2196394.02082039</v>
      </c>
      <c r="AB414" t="s">
        <v>316</v>
      </c>
      <c r="AC414" s="1">
        <v>3</v>
      </c>
      <c r="AD414" t="s">
        <v>131</v>
      </c>
      <c r="AE414" s="17">
        <v>1320470.0900000001</v>
      </c>
      <c r="AH414" t="s">
        <v>4</v>
      </c>
      <c r="AI414" t="s">
        <v>4</v>
      </c>
    </row>
    <row r="415" spans="1:35">
      <c r="A415" s="1">
        <v>414</v>
      </c>
      <c r="B415" s="5" t="s">
        <v>2211</v>
      </c>
      <c r="C415" s="4" t="s">
        <v>2211</v>
      </c>
      <c r="D415" s="3">
        <v>3273825000178</v>
      </c>
      <c r="F415" t="s">
        <v>307</v>
      </c>
      <c r="G415" s="4" t="s">
        <v>334</v>
      </c>
      <c r="H415" s="19">
        <v>55019928</v>
      </c>
      <c r="I415" s="19" t="str">
        <f t="shared" si="23"/>
        <v>11 55019928</v>
      </c>
      <c r="J415" s="19"/>
      <c r="K415" s="25" t="s">
        <v>2212</v>
      </c>
      <c r="L415" t="str">
        <f t="shared" si="24"/>
        <v>Rua Florida 1595 14o andar Cidade Moncoes 4565001 São Paulo São Paulo SP BRASIL</v>
      </c>
      <c r="M415" s="4" t="s">
        <v>222</v>
      </c>
      <c r="N415" s="4" t="s">
        <v>2213</v>
      </c>
      <c r="O415" s="4" t="s">
        <v>2214</v>
      </c>
      <c r="P415" s="4" t="s">
        <v>627</v>
      </c>
      <c r="Q415" s="4" t="s">
        <v>1240</v>
      </c>
      <c r="R415" s="20">
        <v>4565001</v>
      </c>
      <c r="S415" s="4" t="s">
        <v>341</v>
      </c>
      <c r="T415" s="4" t="s">
        <v>341</v>
      </c>
      <c r="U415" s="4" t="s">
        <v>740</v>
      </c>
      <c r="V415" t="s">
        <v>315</v>
      </c>
      <c r="Z415" s="13">
        <v>0</v>
      </c>
      <c r="AA415" s="13"/>
    </row>
    <row r="416" spans="1:35">
      <c r="A416" s="1">
        <v>415</v>
      </c>
      <c r="B416" s="5" t="s">
        <v>2215</v>
      </c>
      <c r="C416" s="4" t="s">
        <v>2215</v>
      </c>
      <c r="D416" s="3">
        <v>2102498000129</v>
      </c>
      <c r="F416" t="s">
        <v>307</v>
      </c>
      <c r="G416" s="4" t="s">
        <v>334</v>
      </c>
      <c r="H416" s="19">
        <v>55019928</v>
      </c>
      <c r="I416" s="19" t="str">
        <f t="shared" si="23"/>
        <v>11 55019928</v>
      </c>
      <c r="J416" s="19"/>
      <c r="K416" s="25" t="s">
        <v>2212</v>
      </c>
      <c r="L416" t="str">
        <f t="shared" si="24"/>
        <v>Rua Florida 1595 1,4,7,8,13,14,15O Andar Cidade Moncoes 4564001 São Paulo São Paulo SP BRASIL</v>
      </c>
      <c r="M416" s="4" t="s">
        <v>222</v>
      </c>
      <c r="N416" s="4" t="s">
        <v>2213</v>
      </c>
      <c r="O416" s="4" t="s">
        <v>2214</v>
      </c>
      <c r="P416" s="4" t="s">
        <v>2216</v>
      </c>
      <c r="Q416" s="4" t="s">
        <v>1240</v>
      </c>
      <c r="R416" s="20">
        <v>4564001</v>
      </c>
      <c r="S416" s="4" t="s">
        <v>341</v>
      </c>
      <c r="T416" s="4" t="s">
        <v>341</v>
      </c>
      <c r="U416" s="4" t="s">
        <v>740</v>
      </c>
      <c r="V416" t="s">
        <v>315</v>
      </c>
      <c r="Z416" s="13">
        <v>0</v>
      </c>
      <c r="AA416" s="13"/>
    </row>
    <row r="417" spans="1:35">
      <c r="A417" s="1">
        <v>416</v>
      </c>
      <c r="B417" s="5" t="s">
        <v>181</v>
      </c>
      <c r="C417" s="4" t="s">
        <v>181</v>
      </c>
      <c r="D417" s="3">
        <v>15250754000177</v>
      </c>
      <c r="F417" t="s">
        <v>307</v>
      </c>
      <c r="G417" s="4" t="s">
        <v>334</v>
      </c>
      <c r="H417" s="19">
        <v>32844511</v>
      </c>
      <c r="I417" s="19" t="str">
        <f t="shared" si="23"/>
        <v>11 32844511</v>
      </c>
      <c r="J417" s="19"/>
      <c r="K417" s="25" t="s">
        <v>2217</v>
      </c>
      <c r="L417" t="str">
        <f t="shared" si="24"/>
        <v>Rua Marituba 34 Chacara Monte Alegre 04645-020 São Paulo Sao Paulo SP BRASIL</v>
      </c>
      <c r="M417" s="4" t="s">
        <v>222</v>
      </c>
      <c r="N417" t="s">
        <v>2218</v>
      </c>
      <c r="O417" s="25">
        <v>34</v>
      </c>
      <c r="P417" s="25"/>
      <c r="Q417" s="25" t="s">
        <v>2219</v>
      </c>
      <c r="R417" t="s">
        <v>2220</v>
      </c>
      <c r="S417" t="s">
        <v>341</v>
      </c>
      <c r="T417" t="s">
        <v>442</v>
      </c>
      <c r="U417" s="4" t="s">
        <v>740</v>
      </c>
      <c r="V417" t="s">
        <v>315</v>
      </c>
      <c r="W417" t="s">
        <v>79</v>
      </c>
      <c r="X417" t="s">
        <v>131</v>
      </c>
      <c r="Y417" s="13">
        <v>12341.339</v>
      </c>
      <c r="Z417" s="13">
        <v>12475.068750821099</v>
      </c>
      <c r="AA417" s="300">
        <v>12475.06</v>
      </c>
      <c r="AB417" t="s">
        <v>316</v>
      </c>
      <c r="AC417" s="1">
        <v>3</v>
      </c>
      <c r="AD417" t="s">
        <v>131</v>
      </c>
      <c r="AE417" s="17">
        <v>7500</v>
      </c>
      <c r="AH417" t="s">
        <v>5</v>
      </c>
      <c r="AI417" t="s">
        <v>5</v>
      </c>
    </row>
    <row r="418" spans="1:35">
      <c r="A418" s="1">
        <v>417</v>
      </c>
      <c r="B418" s="5" t="s">
        <v>2221</v>
      </c>
      <c r="C418" s="4" t="s">
        <v>2221</v>
      </c>
      <c r="D418" s="3">
        <v>32151342000107</v>
      </c>
      <c r="F418" t="s">
        <v>307</v>
      </c>
      <c r="G418" s="4" t="s">
        <v>308</v>
      </c>
      <c r="H418" s="19">
        <v>32828080</v>
      </c>
      <c r="I418" s="19" t="str">
        <f t="shared" si="23"/>
        <v>21 32828080</v>
      </c>
      <c r="J418" s="19"/>
      <c r="K418" s="25" t="s">
        <v>2222</v>
      </c>
      <c r="L418" t="str">
        <f t="shared" si="24"/>
        <v>Av Oscar Niemeyer 2000 Bloco 1 Sala 70 Santo Cristo 20220297 Rio de Janeiro Rio de Janeiro RJ BRASIL</v>
      </c>
      <c r="M418" s="4" t="s">
        <v>336</v>
      </c>
      <c r="N418" s="4" t="s">
        <v>2223</v>
      </c>
      <c r="O418" s="4" t="s">
        <v>2224</v>
      </c>
      <c r="P418" s="4" t="s">
        <v>2225</v>
      </c>
      <c r="Q418" s="4" t="s">
        <v>2226</v>
      </c>
      <c r="R418" s="20">
        <v>20220297</v>
      </c>
      <c r="S418" s="4" t="s">
        <v>242</v>
      </c>
      <c r="T418" s="4" t="s">
        <v>242</v>
      </c>
      <c r="U418" s="4" t="s">
        <v>243</v>
      </c>
      <c r="V418" t="s">
        <v>315</v>
      </c>
      <c r="W418" t="s">
        <v>79</v>
      </c>
      <c r="X418" t="s">
        <v>131</v>
      </c>
      <c r="Y418" s="13">
        <v>121620.264251417</v>
      </c>
      <c r="Z418" s="13">
        <v>122938.126552417</v>
      </c>
      <c r="AA418" s="309">
        <v>122938.126552417</v>
      </c>
      <c r="AB418" t="s">
        <v>316</v>
      </c>
      <c r="AC418" s="1">
        <v>3</v>
      </c>
      <c r="AD418" t="s">
        <v>131</v>
      </c>
      <c r="AE418" s="17">
        <v>73910.289999999994</v>
      </c>
      <c r="AH418" t="s">
        <v>4</v>
      </c>
      <c r="AI418" t="s">
        <v>4</v>
      </c>
    </row>
    <row r="419" spans="1:35">
      <c r="A419" s="1">
        <v>418</v>
      </c>
      <c r="B419" s="5" t="s">
        <v>2227</v>
      </c>
      <c r="C419" s="4" t="s">
        <v>2227</v>
      </c>
      <c r="D419" s="3">
        <v>72060668000135</v>
      </c>
      <c r="F419" t="s">
        <v>307</v>
      </c>
      <c r="G419" s="4"/>
      <c r="H419" s="19" t="s">
        <v>247</v>
      </c>
      <c r="I419" s="19" t="str">
        <f t="shared" si="23"/>
        <v>não encontrado</v>
      </c>
      <c r="J419" s="19"/>
      <c r="K419" s="25" t="s">
        <v>247</v>
      </c>
      <c r="L419" t="str">
        <f t="shared" si="24"/>
        <v>Rua Joao XXIII 634 Vila Formosa 3361000 São Paulo São Paulo SP BRASIL</v>
      </c>
      <c r="M419" s="4" t="s">
        <v>222</v>
      </c>
      <c r="N419" s="4" t="s">
        <v>2228</v>
      </c>
      <c r="O419" s="4" t="s">
        <v>1205</v>
      </c>
      <c r="P419" s="4"/>
      <c r="Q419" s="4" t="s">
        <v>2229</v>
      </c>
      <c r="R419" s="20">
        <v>3361000</v>
      </c>
      <c r="S419" s="4" t="s">
        <v>341</v>
      </c>
      <c r="T419" s="4" t="s">
        <v>341</v>
      </c>
      <c r="U419" s="4" t="s">
        <v>740</v>
      </c>
      <c r="V419" t="s">
        <v>315</v>
      </c>
      <c r="W419" t="s">
        <v>79</v>
      </c>
      <c r="X419" t="s">
        <v>131</v>
      </c>
      <c r="Y419" s="13">
        <v>1200.3186803650201</v>
      </c>
      <c r="Z419" s="13">
        <v>1213.32518670486</v>
      </c>
      <c r="AA419" s="309">
        <v>1213.32518670486</v>
      </c>
      <c r="AB419" t="s">
        <v>316</v>
      </c>
      <c r="AC419" s="1">
        <v>3</v>
      </c>
      <c r="AD419" t="s">
        <v>131</v>
      </c>
      <c r="AE419" s="17">
        <v>729.45</v>
      </c>
      <c r="AH419" t="s">
        <v>4</v>
      </c>
      <c r="AI419" t="s">
        <v>4</v>
      </c>
    </row>
    <row r="420" spans="1:35">
      <c r="A420" s="1">
        <v>419</v>
      </c>
      <c r="B420" s="5" t="s">
        <v>2230</v>
      </c>
      <c r="C420" s="4" t="s">
        <v>2230</v>
      </c>
      <c r="D420" s="21"/>
      <c r="E420" s="4"/>
      <c r="F420" s="4" t="s">
        <v>307</v>
      </c>
      <c r="G420" s="4"/>
      <c r="H420" s="19" t="s">
        <v>344</v>
      </c>
      <c r="I420" s="19" t="str">
        <f t="shared" si="23"/>
        <v/>
      </c>
      <c r="J420" s="19"/>
      <c r="K420" s="25" t="s">
        <v>344</v>
      </c>
      <c r="L420" t="s">
        <v>344</v>
      </c>
      <c r="M420" s="4"/>
      <c r="N420" s="4"/>
      <c r="O420" s="4"/>
      <c r="P420" s="4"/>
      <c r="Q420" s="4"/>
      <c r="R420" s="4"/>
      <c r="S420" s="4"/>
      <c r="T420" s="4"/>
      <c r="U420" s="4"/>
      <c r="V420" s="4"/>
      <c r="W420" s="4"/>
      <c r="X420" s="4"/>
      <c r="Y420" s="4"/>
      <c r="Z420" s="13">
        <v>0</v>
      </c>
      <c r="AA420" s="13"/>
      <c r="AB420" s="4"/>
      <c r="AC420" s="22"/>
      <c r="AD420" s="4"/>
      <c r="AE420" s="8"/>
      <c r="AF420" s="4"/>
      <c r="AG420" s="4"/>
      <c r="AH420" s="4"/>
    </row>
    <row r="421" spans="1:35">
      <c r="A421" s="1">
        <v>420</v>
      </c>
      <c r="B421" s="5" t="s">
        <v>2231</v>
      </c>
      <c r="C421" s="4" t="s">
        <v>2231</v>
      </c>
      <c r="D421" s="3">
        <v>394460000141</v>
      </c>
      <c r="F421" t="s">
        <v>307</v>
      </c>
      <c r="G421" s="4" t="s">
        <v>1229</v>
      </c>
      <c r="H421" s="19">
        <v>20215015</v>
      </c>
      <c r="I421" s="19" t="str">
        <f t="shared" si="23"/>
        <v>61 20215015</v>
      </c>
      <c r="J421" s="19"/>
      <c r="K421" s="25" t="s">
        <v>2232</v>
      </c>
      <c r="L421" t="str">
        <f t="shared" ref="L421:L426" si="25">TRIM(M421&amp;" "&amp;N421&amp;" "&amp;O421&amp;" "&amp;P421&amp;" "&amp;Q421&amp;" "&amp;R421&amp;" "&amp;S421&amp;" "&amp;T421&amp;" "&amp;U421&amp;" "&amp;V421)</f>
        <v>Rua Do Arroz 90 Sala 563 Penha Circular 21011900 Rio de Janeiro Rio de Janeiro RJ BRASIL</v>
      </c>
      <c r="M421" s="4" t="s">
        <v>222</v>
      </c>
      <c r="N421" s="4" t="s">
        <v>2233</v>
      </c>
      <c r="O421" s="4" t="s">
        <v>2234</v>
      </c>
      <c r="P421" s="4" t="s">
        <v>2235</v>
      </c>
      <c r="Q421" s="4" t="s">
        <v>2236</v>
      </c>
      <c r="R421" s="20">
        <v>21011900</v>
      </c>
      <c r="S421" s="4" t="s">
        <v>242</v>
      </c>
      <c r="T421" s="4" t="s">
        <v>242</v>
      </c>
      <c r="U421" s="4" t="s">
        <v>243</v>
      </c>
      <c r="V421" t="s">
        <v>315</v>
      </c>
      <c r="Z421" s="13">
        <v>0</v>
      </c>
      <c r="AA421" s="13"/>
    </row>
    <row r="422" spans="1:35">
      <c r="A422" s="1">
        <v>421</v>
      </c>
      <c r="B422" s="5" t="s">
        <v>2231</v>
      </c>
      <c r="C422" s="4" t="s">
        <v>2231</v>
      </c>
      <c r="D422" s="3">
        <v>394460020177</v>
      </c>
      <c r="F422" t="s">
        <v>307</v>
      </c>
      <c r="G422" s="4"/>
      <c r="H422" s="19" t="s">
        <v>247</v>
      </c>
      <c r="I422" s="19" t="str">
        <f t="shared" si="23"/>
        <v>não encontrado</v>
      </c>
      <c r="J422" s="19"/>
      <c r="K422" s="25" t="s">
        <v>344</v>
      </c>
      <c r="L422" t="str">
        <f t="shared" si="25"/>
        <v>Rua Dom Aguirre 554 Vila Sofia 4671245 São Paulo São Paulo SP BRASIL</v>
      </c>
      <c r="M422" s="4" t="s">
        <v>222</v>
      </c>
      <c r="N422" s="4" t="s">
        <v>2237</v>
      </c>
      <c r="O422" s="4" t="s">
        <v>2238</v>
      </c>
      <c r="P422" s="4"/>
      <c r="Q422" s="4" t="s">
        <v>2239</v>
      </c>
      <c r="R422" s="20">
        <v>4671245</v>
      </c>
      <c r="S422" s="4" t="s">
        <v>341</v>
      </c>
      <c r="T422" s="4" t="s">
        <v>341</v>
      </c>
      <c r="U422" s="4" t="s">
        <v>740</v>
      </c>
      <c r="V422" t="s">
        <v>315</v>
      </c>
      <c r="Z422" s="13">
        <v>0</v>
      </c>
      <c r="AA422" s="13"/>
    </row>
    <row r="423" spans="1:35">
      <c r="A423" s="1">
        <v>422</v>
      </c>
      <c r="B423" s="5" t="s">
        <v>2240</v>
      </c>
      <c r="C423" s="4" t="s">
        <v>2240</v>
      </c>
      <c r="D423" s="3">
        <v>37914279000129</v>
      </c>
      <c r="F423" t="s">
        <v>316</v>
      </c>
      <c r="G423" s="4" t="s">
        <v>1589</v>
      </c>
      <c r="H423" s="19">
        <v>93444682</v>
      </c>
      <c r="I423" s="19" t="str">
        <f t="shared" si="23"/>
        <v>64 93444682</v>
      </c>
      <c r="J423" s="19"/>
      <c r="K423" s="25" t="s">
        <v>2241</v>
      </c>
      <c r="L423" t="str">
        <f t="shared" si="25"/>
        <v>Pc Gilson Ribeiro de Macedo 15 Centro 75680012 Goias Caldas Novas BRASIL</v>
      </c>
      <c r="M423" s="4" t="s">
        <v>712</v>
      </c>
      <c r="N423" s="4" t="s">
        <v>2242</v>
      </c>
      <c r="O423" s="4" t="s">
        <v>2067</v>
      </c>
      <c r="P423" s="4"/>
      <c r="Q423" s="4" t="s">
        <v>381</v>
      </c>
      <c r="R423" s="20">
        <v>75680012</v>
      </c>
      <c r="S423" s="4" t="s">
        <v>1509</v>
      </c>
      <c r="T423" s="4" t="s">
        <v>2243</v>
      </c>
      <c r="U423" s="4"/>
      <c r="V423" t="s">
        <v>315</v>
      </c>
      <c r="Z423" s="13">
        <v>0</v>
      </c>
      <c r="AA423" s="13"/>
    </row>
    <row r="424" spans="1:35">
      <c r="A424" s="1">
        <v>423</v>
      </c>
      <c r="B424" s="5" t="s">
        <v>2244</v>
      </c>
      <c r="C424" s="4" t="s">
        <v>2244</v>
      </c>
      <c r="D424" s="3">
        <v>8240607000150</v>
      </c>
      <c r="F424" t="s">
        <v>307</v>
      </c>
      <c r="G424" s="4" t="s">
        <v>308</v>
      </c>
      <c r="H424" s="19">
        <v>25860001</v>
      </c>
      <c r="I424" s="19" t="str">
        <f t="shared" si="23"/>
        <v>21 25860001</v>
      </c>
      <c r="J424" s="19"/>
      <c r="K424" s="25" t="s">
        <v>2245</v>
      </c>
      <c r="L424" t="str">
        <f t="shared" si="25"/>
        <v>Av Das Americas Barra da Tijuca 22640100 Rio de Janeiro Rio de Janeiro RJ BRASIL</v>
      </c>
      <c r="M424" s="4" t="s">
        <v>336</v>
      </c>
      <c r="N424" s="4" t="s">
        <v>575</v>
      </c>
      <c r="O424" s="4"/>
      <c r="P424" s="4"/>
      <c r="Q424" s="4" t="s">
        <v>578</v>
      </c>
      <c r="R424" s="20">
        <v>22640100</v>
      </c>
      <c r="S424" s="4" t="s">
        <v>242</v>
      </c>
      <c r="T424" s="4" t="s">
        <v>242</v>
      </c>
      <c r="U424" s="4" t="s">
        <v>243</v>
      </c>
      <c r="V424" t="s">
        <v>315</v>
      </c>
      <c r="W424" t="s">
        <v>79</v>
      </c>
      <c r="X424" t="s">
        <v>131</v>
      </c>
      <c r="Y424" s="13">
        <v>92704.670339776101</v>
      </c>
      <c r="Z424" s="13">
        <v>93709.206803492794</v>
      </c>
      <c r="AA424" s="309">
        <v>93709.206803492794</v>
      </c>
      <c r="AB424" t="s">
        <v>316</v>
      </c>
      <c r="AC424" s="1">
        <v>3</v>
      </c>
      <c r="AD424" t="s">
        <v>131</v>
      </c>
      <c r="AE424" s="17">
        <v>56337.89</v>
      </c>
      <c r="AH424" t="s">
        <v>4</v>
      </c>
      <c r="AI424" t="s">
        <v>4</v>
      </c>
    </row>
    <row r="425" spans="1:35">
      <c r="A425" s="1">
        <v>424</v>
      </c>
      <c r="B425" s="5" t="s">
        <v>2246</v>
      </c>
      <c r="C425" s="4" t="s">
        <v>2246</v>
      </c>
      <c r="D425" s="3">
        <v>15371171000102</v>
      </c>
      <c r="F425" t="s">
        <v>316</v>
      </c>
      <c r="G425" s="4" t="s">
        <v>581</v>
      </c>
      <c r="H425" s="19" t="s">
        <v>2247</v>
      </c>
      <c r="I425" s="19" t="str">
        <f t="shared" si="23"/>
        <v>27 3228-3199</v>
      </c>
      <c r="J425" s="19"/>
      <c r="K425" s="25" t="s">
        <v>2248</v>
      </c>
      <c r="L425" t="str">
        <f t="shared" si="25"/>
        <v>Av Doutor Olivio Lira 353 Sala 1213-B Praia da Costa 29101-260 Espirito Santo Vila Velha ES BRASIL</v>
      </c>
      <c r="M425" s="4" t="s">
        <v>336</v>
      </c>
      <c r="N425" s="4" t="s">
        <v>2249</v>
      </c>
      <c r="O425" s="4" t="s">
        <v>2250</v>
      </c>
      <c r="P425" s="4" t="s">
        <v>2251</v>
      </c>
      <c r="Q425" s="4" t="s">
        <v>2252</v>
      </c>
      <c r="R425" s="20" t="s">
        <v>2253</v>
      </c>
      <c r="S425" s="4" t="s">
        <v>919</v>
      </c>
      <c r="T425" s="4" t="s">
        <v>2254</v>
      </c>
      <c r="U425" s="4" t="s">
        <v>2183</v>
      </c>
      <c r="V425" s="4" t="s">
        <v>315</v>
      </c>
      <c r="W425" t="s">
        <v>79</v>
      </c>
      <c r="X425" s="4" t="s">
        <v>131</v>
      </c>
      <c r="Y425" s="13">
        <v>822755.96707452205</v>
      </c>
      <c r="Z425" s="13">
        <v>831671.25005474</v>
      </c>
      <c r="AA425" s="309">
        <v>831671.25005474</v>
      </c>
      <c r="AB425" t="s">
        <v>316</v>
      </c>
      <c r="AC425" s="1">
        <v>3</v>
      </c>
      <c r="AD425" t="s">
        <v>131</v>
      </c>
      <c r="AE425" s="17">
        <v>500000</v>
      </c>
      <c r="AF425" s="4"/>
      <c r="AH425" t="s">
        <v>4</v>
      </c>
      <c r="AI425" t="s">
        <v>4</v>
      </c>
    </row>
    <row r="426" spans="1:35">
      <c r="A426" s="1">
        <v>425</v>
      </c>
      <c r="B426" s="5" t="s">
        <v>182</v>
      </c>
      <c r="C426" s="4" t="s">
        <v>182</v>
      </c>
      <c r="D426" s="3">
        <v>11272329000128</v>
      </c>
      <c r="F426" t="s">
        <v>307</v>
      </c>
      <c r="G426" s="4" t="s">
        <v>334</v>
      </c>
      <c r="H426" s="19">
        <v>30456373</v>
      </c>
      <c r="I426" s="19" t="str">
        <f t="shared" si="23"/>
        <v>11 30456373</v>
      </c>
      <c r="J426" s="19"/>
      <c r="K426" s="25" t="s">
        <v>2255</v>
      </c>
      <c r="L426" t="str">
        <f t="shared" si="25"/>
        <v>Rua Barao de Capanema 18 Bangu 21820080 Rio de Janeiro Rio de Janeiro RJ BRASIL</v>
      </c>
      <c r="M426" s="4" t="s">
        <v>222</v>
      </c>
      <c r="N426" s="4" t="s">
        <v>2256</v>
      </c>
      <c r="O426" s="4" t="s">
        <v>2257</v>
      </c>
      <c r="P426" s="4"/>
      <c r="Q426" s="4" t="s">
        <v>2258</v>
      </c>
      <c r="R426" s="20">
        <v>21820080</v>
      </c>
      <c r="S426" s="4" t="s">
        <v>242</v>
      </c>
      <c r="T426" s="4" t="s">
        <v>242</v>
      </c>
      <c r="U426" s="4" t="s">
        <v>243</v>
      </c>
      <c r="V426" t="s">
        <v>315</v>
      </c>
      <c r="W426" t="s">
        <v>79</v>
      </c>
      <c r="X426" t="s">
        <v>131</v>
      </c>
      <c r="Y426" s="13">
        <v>24229.126</v>
      </c>
      <c r="Z426" s="13">
        <v>24491.670408336999</v>
      </c>
      <c r="AA426" s="300">
        <v>24491.670408336999</v>
      </c>
      <c r="AB426" t="s">
        <v>316</v>
      </c>
      <c r="AC426" s="1">
        <v>3</v>
      </c>
      <c r="AD426" t="s">
        <v>131</v>
      </c>
      <c r="AE426" s="17">
        <v>14724.37</v>
      </c>
      <c r="AF426" s="4"/>
      <c r="AH426" t="s">
        <v>5</v>
      </c>
      <c r="AI426" t="s">
        <v>5</v>
      </c>
    </row>
    <row r="427" spans="1:35">
      <c r="A427" s="1">
        <v>426</v>
      </c>
      <c r="B427" t="s">
        <v>183</v>
      </c>
      <c r="C427" t="s">
        <v>183</v>
      </c>
      <c r="D427" s="21" t="s">
        <v>343</v>
      </c>
      <c r="F427" t="s">
        <v>307</v>
      </c>
      <c r="H427" s="19" t="s">
        <v>344</v>
      </c>
      <c r="I427" s="19" t="str">
        <f t="shared" si="23"/>
        <v/>
      </c>
      <c r="J427" s="19"/>
      <c r="K427" s="25" t="s">
        <v>344</v>
      </c>
      <c r="L427" t="s">
        <v>344</v>
      </c>
      <c r="X427" t="s">
        <v>162</v>
      </c>
      <c r="Z427" s="13">
        <v>0</v>
      </c>
      <c r="AA427" s="300"/>
      <c r="AB427" t="s">
        <v>316</v>
      </c>
      <c r="AC427" s="1">
        <v>3</v>
      </c>
      <c r="AD427" s="4" t="s">
        <v>726</v>
      </c>
      <c r="AE427" s="10">
        <v>19598959.039999999</v>
      </c>
      <c r="AF427" s="4" t="s">
        <v>727</v>
      </c>
      <c r="AH427" s="4" t="s">
        <v>5</v>
      </c>
      <c r="AI427" t="s">
        <v>5</v>
      </c>
    </row>
    <row r="428" spans="1:35">
      <c r="A428" s="1">
        <v>427</v>
      </c>
      <c r="B428" s="5" t="s">
        <v>2259</v>
      </c>
      <c r="C428" s="4" t="s">
        <v>2259</v>
      </c>
      <c r="D428" s="3">
        <v>69070092000182</v>
      </c>
      <c r="F428" t="s">
        <v>307</v>
      </c>
      <c r="G428" s="4" t="s">
        <v>334</v>
      </c>
      <c r="H428" s="19">
        <v>31453972</v>
      </c>
      <c r="I428" s="19" t="str">
        <f t="shared" si="23"/>
        <v>11 31453972</v>
      </c>
      <c r="J428" s="19"/>
      <c r="K428" s="25" t="s">
        <v>2260</v>
      </c>
      <c r="L428" t="str">
        <f t="shared" ref="L428:L434" si="26">TRIM(M428&amp;" "&amp;N428&amp;" "&amp;O428&amp;" "&amp;P428&amp;" "&amp;Q428&amp;" "&amp;R428&amp;" "&amp;S428&amp;" "&amp;T428&amp;" "&amp;U428&amp;" "&amp;V428)</f>
        <v>Rua Queluz 211 Cidade Industrial Satelite de São Paulo 7220050 São Paulo Guarulhos SP BRASIL</v>
      </c>
      <c r="M428" s="4" t="s">
        <v>222</v>
      </c>
      <c r="N428" s="4" t="s">
        <v>2261</v>
      </c>
      <c r="O428" s="4" t="s">
        <v>2262</v>
      </c>
      <c r="P428" s="4"/>
      <c r="Q428" s="4" t="s">
        <v>2263</v>
      </c>
      <c r="R428" s="20">
        <v>7220050</v>
      </c>
      <c r="S428" s="4" t="s">
        <v>341</v>
      </c>
      <c r="T428" s="4" t="s">
        <v>550</v>
      </c>
      <c r="U428" s="4" t="s">
        <v>740</v>
      </c>
      <c r="V428" t="s">
        <v>315</v>
      </c>
      <c r="W428" t="s">
        <v>79</v>
      </c>
      <c r="X428" t="s">
        <v>131</v>
      </c>
      <c r="Y428" s="13">
        <v>1610.2979787582501</v>
      </c>
      <c r="Z428" s="13">
        <v>1627.7469706071399</v>
      </c>
      <c r="AA428" s="309">
        <v>1627.7469706071399</v>
      </c>
      <c r="AB428" t="s">
        <v>316</v>
      </c>
      <c r="AC428" s="1">
        <v>3</v>
      </c>
      <c r="AD428" t="s">
        <v>131</v>
      </c>
      <c r="AE428" s="17">
        <v>978.6</v>
      </c>
      <c r="AH428" t="s">
        <v>4</v>
      </c>
      <c r="AI428" t="s">
        <v>4</v>
      </c>
    </row>
    <row r="429" spans="1:35">
      <c r="A429" s="1">
        <v>428</v>
      </c>
      <c r="B429" s="5" t="s">
        <v>2264</v>
      </c>
      <c r="C429" s="4" t="s">
        <v>2264</v>
      </c>
      <c r="D429" s="3">
        <v>25681306000181</v>
      </c>
      <c r="F429" t="s">
        <v>316</v>
      </c>
      <c r="G429" s="4" t="s">
        <v>714</v>
      </c>
      <c r="H429" s="19">
        <v>98532070</v>
      </c>
      <c r="I429" s="19" t="str">
        <f t="shared" si="23"/>
        <v>48 98532070</v>
      </c>
      <c r="J429" s="19"/>
      <c r="K429" s="25" t="s">
        <v>2265</v>
      </c>
      <c r="L429" t="str">
        <f t="shared" si="26"/>
        <v>Av Atlantica 1045 Jardim Atlantico 88095700 Santa Catarina Florianopolis SC BRASIL</v>
      </c>
      <c r="M429" s="4" t="s">
        <v>336</v>
      </c>
      <c r="N429" s="4" t="s">
        <v>2266</v>
      </c>
      <c r="O429" s="4" t="s">
        <v>2267</v>
      </c>
      <c r="P429" s="4"/>
      <c r="Q429" s="4" t="s">
        <v>2268</v>
      </c>
      <c r="R429" s="20">
        <v>88095700</v>
      </c>
      <c r="S429" s="4" t="s">
        <v>670</v>
      </c>
      <c r="T429" s="4" t="s">
        <v>1654</v>
      </c>
      <c r="U429" s="4" t="s">
        <v>1655</v>
      </c>
      <c r="V429" t="s">
        <v>315</v>
      </c>
      <c r="Z429" s="13">
        <v>0</v>
      </c>
      <c r="AA429" s="304"/>
    </row>
    <row r="430" spans="1:35">
      <c r="A430" s="1">
        <v>429</v>
      </c>
      <c r="B430" s="5" t="s">
        <v>2269</v>
      </c>
      <c r="C430" s="4" t="s">
        <v>2269</v>
      </c>
      <c r="D430" s="3">
        <v>22265337000163</v>
      </c>
      <c r="F430" t="s">
        <v>316</v>
      </c>
      <c r="G430" s="4" t="s">
        <v>714</v>
      </c>
      <c r="H430" s="19">
        <v>30252242</v>
      </c>
      <c r="I430" s="19" t="str">
        <f t="shared" si="23"/>
        <v>48 30252242</v>
      </c>
      <c r="J430" s="19"/>
      <c r="K430" s="25" t="s">
        <v>2270</v>
      </c>
      <c r="L430" t="str">
        <f t="shared" si="26"/>
        <v>Rua Emilio Blum 131 Sala 109 Centro 88020010 Santa Catarina Florianopolis SC BRASIL</v>
      </c>
      <c r="M430" s="4" t="s">
        <v>222</v>
      </c>
      <c r="N430" s="4" t="s">
        <v>1651</v>
      </c>
      <c r="O430" s="4" t="s">
        <v>1652</v>
      </c>
      <c r="P430" s="4" t="s">
        <v>2271</v>
      </c>
      <c r="Q430" s="4" t="s">
        <v>381</v>
      </c>
      <c r="R430" s="20">
        <v>88020010</v>
      </c>
      <c r="S430" s="4" t="s">
        <v>670</v>
      </c>
      <c r="T430" s="4" t="s">
        <v>1654</v>
      </c>
      <c r="U430" s="4" t="s">
        <v>1655</v>
      </c>
      <c r="V430" t="s">
        <v>315</v>
      </c>
      <c r="Z430" s="13">
        <v>0</v>
      </c>
      <c r="AA430" s="13"/>
    </row>
    <row r="431" spans="1:35">
      <c r="A431" s="1">
        <v>430</v>
      </c>
      <c r="B431" s="5" t="s">
        <v>2272</v>
      </c>
      <c r="C431" s="4" t="s">
        <v>2272</v>
      </c>
      <c r="D431" s="3">
        <v>30035117000171</v>
      </c>
      <c r="F431" t="s">
        <v>307</v>
      </c>
      <c r="G431" s="4" t="s">
        <v>308</v>
      </c>
      <c r="H431" s="19">
        <v>26168770</v>
      </c>
      <c r="I431" s="19" t="str">
        <f t="shared" si="23"/>
        <v>21 26168770</v>
      </c>
      <c r="J431" s="19"/>
      <c r="K431" s="25" t="s">
        <v>2273</v>
      </c>
      <c r="L431" t="str">
        <f t="shared" si="26"/>
        <v>Av Carlos Augusto Tinoco Garcia 1766 Sol y Mar 27940290 Rio de Janeiro Macae RJ BRASIL</v>
      </c>
      <c r="M431" s="4" t="s">
        <v>336</v>
      </c>
      <c r="N431" s="4" t="s">
        <v>2274</v>
      </c>
      <c r="O431" s="4" t="s">
        <v>2275</v>
      </c>
      <c r="P431" s="4"/>
      <c r="Q431" s="4" t="s">
        <v>2276</v>
      </c>
      <c r="R431" s="20">
        <v>27940290</v>
      </c>
      <c r="S431" s="4" t="s">
        <v>242</v>
      </c>
      <c r="T431" s="4" t="s">
        <v>946</v>
      </c>
      <c r="U431" s="4" t="s">
        <v>243</v>
      </c>
      <c r="V431" t="s">
        <v>315</v>
      </c>
      <c r="W431" t="s">
        <v>79</v>
      </c>
      <c r="X431" t="s">
        <v>131</v>
      </c>
      <c r="Y431" s="13">
        <v>141017.55893116599</v>
      </c>
      <c r="Z431" s="13">
        <v>142545.607943707</v>
      </c>
      <c r="AA431" s="309">
        <v>142545.607943707</v>
      </c>
      <c r="AB431" t="s">
        <v>316</v>
      </c>
      <c r="AC431" s="1">
        <v>3</v>
      </c>
      <c r="AD431" t="s">
        <v>131</v>
      </c>
      <c r="AE431" s="17">
        <v>85698.29</v>
      </c>
      <c r="AH431" t="s">
        <v>4</v>
      </c>
      <c r="AI431" t="s">
        <v>4</v>
      </c>
    </row>
    <row r="432" spans="1:35">
      <c r="A432" s="1">
        <v>431</v>
      </c>
      <c r="B432" s="5" t="s">
        <v>2277</v>
      </c>
      <c r="C432" s="4" t="s">
        <v>2277</v>
      </c>
      <c r="D432" s="3">
        <v>15635151000193</v>
      </c>
      <c r="F432" t="s">
        <v>316</v>
      </c>
      <c r="G432" s="4" t="s">
        <v>308</v>
      </c>
      <c r="H432" s="19">
        <v>26054580</v>
      </c>
      <c r="I432" s="19" t="str">
        <f t="shared" si="23"/>
        <v>21 26054580</v>
      </c>
      <c r="J432" s="19"/>
      <c r="K432" s="25" t="s">
        <v>2278</v>
      </c>
      <c r="L432" t="str">
        <f t="shared" si="26"/>
        <v>Rua Nabuco de Freitas 8 Santo Cristo 20220660 Rio de Janeiro Rio de Janeiro RJ BRASIL</v>
      </c>
      <c r="M432" s="4" t="s">
        <v>222</v>
      </c>
      <c r="N432" s="4" t="s">
        <v>2279</v>
      </c>
      <c r="O432" s="4" t="s">
        <v>2280</v>
      </c>
      <c r="P432" s="4"/>
      <c r="Q432" s="4" t="s">
        <v>2226</v>
      </c>
      <c r="R432" s="20">
        <v>20220660</v>
      </c>
      <c r="S432" s="4" t="s">
        <v>242</v>
      </c>
      <c r="T432" s="4" t="s">
        <v>242</v>
      </c>
      <c r="U432" s="4" t="s">
        <v>243</v>
      </c>
      <c r="V432" t="s">
        <v>315</v>
      </c>
      <c r="Z432" s="13">
        <v>0</v>
      </c>
      <c r="AA432" s="13"/>
    </row>
    <row r="433" spans="1:36">
      <c r="A433" s="1">
        <v>432</v>
      </c>
      <c r="B433" s="5" t="s">
        <v>2281</v>
      </c>
      <c r="C433" s="4" t="s">
        <v>2281</v>
      </c>
      <c r="D433" s="3">
        <v>7333810000451</v>
      </c>
      <c r="F433" t="s">
        <v>307</v>
      </c>
      <c r="G433" s="4" t="s">
        <v>383</v>
      </c>
      <c r="H433" s="19">
        <v>27222710</v>
      </c>
      <c r="I433" s="19" t="str">
        <f t="shared" si="23"/>
        <v>22 27222710</v>
      </c>
      <c r="J433" s="19"/>
      <c r="K433" s="25" t="s">
        <v>2282</v>
      </c>
      <c r="L433" t="str">
        <f t="shared" si="26"/>
        <v>Av José Alves de Azevedo 476 Parque Rosario 28025497 Rio de Janeiro Campos dos Goytacazes RJ BRASIL</v>
      </c>
      <c r="M433" s="4" t="s">
        <v>336</v>
      </c>
      <c r="N433" s="4" t="s">
        <v>2283</v>
      </c>
      <c r="O433" s="4" t="s">
        <v>2284</v>
      </c>
      <c r="P433" s="4"/>
      <c r="Q433" s="4" t="s">
        <v>1643</v>
      </c>
      <c r="R433" s="20">
        <v>28025497</v>
      </c>
      <c r="S433" s="4" t="s">
        <v>242</v>
      </c>
      <c r="T433" s="4" t="s">
        <v>390</v>
      </c>
      <c r="U433" s="4" t="s">
        <v>243</v>
      </c>
      <c r="V433" t="s">
        <v>315</v>
      </c>
      <c r="Z433" s="13">
        <v>0</v>
      </c>
      <c r="AA433" s="13"/>
    </row>
    <row r="434" spans="1:36">
      <c r="A434" s="1">
        <v>433</v>
      </c>
      <c r="B434" s="31" t="s">
        <v>2285</v>
      </c>
      <c r="C434" s="28" t="s">
        <v>2285</v>
      </c>
      <c r="D434" s="3">
        <v>2378779000109</v>
      </c>
      <c r="F434" t="s">
        <v>307</v>
      </c>
      <c r="G434" s="28" t="s">
        <v>702</v>
      </c>
      <c r="H434" s="19">
        <v>321195000</v>
      </c>
      <c r="I434" s="19" t="str">
        <f t="shared" si="23"/>
        <v>13 321195000</v>
      </c>
      <c r="J434" s="19"/>
      <c r="K434" s="25" t="s">
        <v>2286</v>
      </c>
      <c r="L434" t="str">
        <f t="shared" si="26"/>
        <v>Rua Quintada 86 Centro 20091005 Rio de Janeiro Rio de Janeiro RJ BRASIL</v>
      </c>
      <c r="M434" s="4" t="s">
        <v>222</v>
      </c>
      <c r="N434" s="4" t="s">
        <v>2287</v>
      </c>
      <c r="O434" s="4" t="s">
        <v>2288</v>
      </c>
      <c r="P434" s="4"/>
      <c r="Q434" s="4" t="s">
        <v>381</v>
      </c>
      <c r="R434" s="20">
        <v>20091005</v>
      </c>
      <c r="S434" s="4" t="s">
        <v>242</v>
      </c>
      <c r="T434" s="4" t="s">
        <v>242</v>
      </c>
      <c r="U434" s="4" t="s">
        <v>243</v>
      </c>
      <c r="V434" t="s">
        <v>315</v>
      </c>
      <c r="W434" t="s">
        <v>79</v>
      </c>
      <c r="X434" t="s">
        <v>131</v>
      </c>
      <c r="Y434" s="13">
        <v>65319.879725355</v>
      </c>
      <c r="Z434" s="13">
        <v>66027.677948995901</v>
      </c>
      <c r="AA434" s="309">
        <v>66027.677948995901</v>
      </c>
      <c r="AB434" t="s">
        <v>316</v>
      </c>
      <c r="AC434" s="1">
        <v>3</v>
      </c>
      <c r="AD434" t="s">
        <v>131</v>
      </c>
      <c r="AE434" s="17">
        <v>39695.78</v>
      </c>
      <c r="AH434" t="s">
        <v>4</v>
      </c>
      <c r="AI434" t="s">
        <v>4</v>
      </c>
    </row>
    <row r="435" spans="1:36">
      <c r="A435" s="1">
        <v>434</v>
      </c>
      <c r="B435" s="5" t="s">
        <v>2289</v>
      </c>
      <c r="C435" s="4" t="s">
        <v>2289</v>
      </c>
      <c r="D435" s="21" t="s">
        <v>343</v>
      </c>
      <c r="F435" t="s">
        <v>307</v>
      </c>
      <c r="H435" s="19" t="s">
        <v>344</v>
      </c>
      <c r="I435" s="19" t="str">
        <f t="shared" si="23"/>
        <v/>
      </c>
      <c r="J435" s="19"/>
      <c r="K435" s="25" t="s">
        <v>344</v>
      </c>
      <c r="L435" t="s">
        <v>344</v>
      </c>
      <c r="Z435" s="13">
        <v>0</v>
      </c>
      <c r="AA435" s="13"/>
    </row>
    <row r="436" spans="1:36">
      <c r="A436" s="1">
        <v>435</v>
      </c>
      <c r="B436" s="5" t="s">
        <v>2290</v>
      </c>
      <c r="C436" s="4" t="s">
        <v>2290</v>
      </c>
      <c r="D436" s="3">
        <v>15535155000108</v>
      </c>
      <c r="F436" t="s">
        <v>307</v>
      </c>
      <c r="G436" s="4" t="s">
        <v>334</v>
      </c>
      <c r="H436" s="19">
        <v>55060554</v>
      </c>
      <c r="I436" s="19" t="str">
        <f t="shared" si="23"/>
        <v>11 55060554</v>
      </c>
      <c r="J436" s="19"/>
      <c r="K436" s="25" t="s">
        <v>2291</v>
      </c>
      <c r="L436" t="str">
        <f t="shared" ref="L436:L451" si="27">TRIM(M436&amp;" "&amp;N436&amp;" "&amp;O436&amp;" "&amp;P436&amp;" "&amp;Q436&amp;" "&amp;R436&amp;" "&amp;S436&amp;" "&amp;T436&amp;" "&amp;U436&amp;" "&amp;V436)</f>
        <v>Av Das Nações Unidas 11541 10o andar Conj 102 sala 1006 Brooklin Paulista 4578907 São Paulo São Paulo SP BRASIL</v>
      </c>
      <c r="M436" s="4" t="s">
        <v>336</v>
      </c>
      <c r="N436" s="4" t="s">
        <v>355</v>
      </c>
      <c r="O436" s="4" t="s">
        <v>356</v>
      </c>
      <c r="P436" s="4" t="s">
        <v>2292</v>
      </c>
      <c r="Q436" s="4" t="s">
        <v>744</v>
      </c>
      <c r="R436" s="20">
        <v>4578907</v>
      </c>
      <c r="S436" s="4" t="s">
        <v>341</v>
      </c>
      <c r="T436" s="4" t="s">
        <v>341</v>
      </c>
      <c r="U436" s="4" t="s">
        <v>740</v>
      </c>
      <c r="V436" t="s">
        <v>315</v>
      </c>
      <c r="Z436" s="13">
        <v>0</v>
      </c>
      <c r="AA436" s="13"/>
    </row>
    <row r="437" spans="1:36">
      <c r="A437" s="1">
        <v>436</v>
      </c>
      <c r="B437" s="5" t="s">
        <v>2293</v>
      </c>
      <c r="C437" s="4" t="s">
        <v>2293</v>
      </c>
      <c r="D437" s="3">
        <v>7075822000180</v>
      </c>
      <c r="F437" t="s">
        <v>307</v>
      </c>
      <c r="G437" s="4" t="s">
        <v>308</v>
      </c>
      <c r="H437" s="19">
        <v>38882621</v>
      </c>
      <c r="I437" s="19" t="str">
        <f t="shared" si="23"/>
        <v>21 38882621</v>
      </c>
      <c r="J437" s="19"/>
      <c r="K437" s="25" t="s">
        <v>2294</v>
      </c>
      <c r="L437" t="str">
        <f t="shared" si="27"/>
        <v>Rua Pedro Paulo 41 51 Parque do Prado 2802050 Rio de Janeiro Campos dos Goytacazes RJ BRASIL</v>
      </c>
      <c r="M437" s="4" t="s">
        <v>222</v>
      </c>
      <c r="N437" s="4" t="s">
        <v>2295</v>
      </c>
      <c r="O437" s="4" t="s">
        <v>2296</v>
      </c>
      <c r="P437" s="4" t="s">
        <v>1004</v>
      </c>
      <c r="Q437" s="4" t="s">
        <v>2297</v>
      </c>
      <c r="R437" s="20">
        <v>2802050</v>
      </c>
      <c r="S437" s="4" t="s">
        <v>242</v>
      </c>
      <c r="T437" s="4" t="s">
        <v>390</v>
      </c>
      <c r="U437" s="4" t="s">
        <v>243</v>
      </c>
      <c r="V437" t="s">
        <v>315</v>
      </c>
      <c r="W437" t="s">
        <v>79</v>
      </c>
      <c r="X437" t="s">
        <v>131</v>
      </c>
      <c r="Y437" s="13">
        <v>309813.53138652002</v>
      </c>
      <c r="Z437" s="13">
        <v>313170.63290136302</v>
      </c>
      <c r="AA437" s="309">
        <v>313170.63290136302</v>
      </c>
      <c r="AB437" t="s">
        <v>316</v>
      </c>
      <c r="AC437" s="1">
        <v>3</v>
      </c>
      <c r="AD437" t="s">
        <v>131</v>
      </c>
      <c r="AE437" s="17">
        <v>188277.9</v>
      </c>
      <c r="AH437" t="s">
        <v>4</v>
      </c>
      <c r="AI437" t="s">
        <v>4</v>
      </c>
    </row>
    <row r="438" spans="1:36">
      <c r="A438" s="1">
        <v>437</v>
      </c>
      <c r="B438" t="s">
        <v>2298</v>
      </c>
      <c r="C438" t="s">
        <v>2298</v>
      </c>
      <c r="D438" s="24" t="s">
        <v>2299</v>
      </c>
      <c r="F438" t="s">
        <v>307</v>
      </c>
      <c r="G438">
        <v>21</v>
      </c>
      <c r="H438" s="19" t="s">
        <v>2300</v>
      </c>
      <c r="I438" s="19" t="str">
        <f t="shared" si="23"/>
        <v>21 3351-8622</v>
      </c>
      <c r="J438" s="19"/>
      <c r="K438" s="25" t="s">
        <v>2301</v>
      </c>
      <c r="L438" t="str">
        <f t="shared" si="27"/>
        <v>Rua Francisco de Souza Melo 196 Armz 01,02 e 03 Cordovil 21010-410 Rio de Janeiro Rio de Janeiro RJ BRASIL</v>
      </c>
      <c r="M438" s="10" t="s">
        <v>222</v>
      </c>
      <c r="N438" s="28" t="s">
        <v>2302</v>
      </c>
      <c r="O438">
        <v>196</v>
      </c>
      <c r="P438" s="4" t="s">
        <v>2303</v>
      </c>
      <c r="Q438" t="s">
        <v>1295</v>
      </c>
      <c r="R438" t="s">
        <v>2304</v>
      </c>
      <c r="S438" t="s">
        <v>242</v>
      </c>
      <c r="T438" t="s">
        <v>242</v>
      </c>
      <c r="U438" t="s">
        <v>243</v>
      </c>
      <c r="V438" t="s">
        <v>315</v>
      </c>
      <c r="W438" t="s">
        <v>79</v>
      </c>
      <c r="X438" t="s">
        <v>131</v>
      </c>
      <c r="Y438" s="13">
        <v>1513870.9794171201</v>
      </c>
      <c r="Z438" s="13">
        <v>1530275.1001007201</v>
      </c>
      <c r="AA438" s="309">
        <v>1530275.1001007201</v>
      </c>
      <c r="AB438" t="s">
        <v>316</v>
      </c>
      <c r="AC438" s="1">
        <v>3</v>
      </c>
      <c r="AD438" t="s">
        <v>131</v>
      </c>
      <c r="AE438" s="17">
        <v>920000</v>
      </c>
      <c r="AH438" t="s">
        <v>4</v>
      </c>
      <c r="AI438" t="s">
        <v>4</v>
      </c>
    </row>
    <row r="439" spans="1:36">
      <c r="A439" s="1">
        <v>438</v>
      </c>
      <c r="B439" s="5" t="s">
        <v>184</v>
      </c>
      <c r="C439" s="4" t="s">
        <v>184</v>
      </c>
      <c r="D439" s="3">
        <v>3580510000254</v>
      </c>
      <c r="F439" t="s">
        <v>307</v>
      </c>
      <c r="G439" s="4" t="s">
        <v>308</v>
      </c>
      <c r="H439" s="19" t="s">
        <v>2305</v>
      </c>
      <c r="I439" s="19" t="str">
        <f t="shared" si="23"/>
        <v>21 3723-8306</v>
      </c>
      <c r="J439" s="19"/>
      <c r="K439" s="25" t="s">
        <v>2306</v>
      </c>
      <c r="L439" t="str">
        <f t="shared" si="27"/>
        <v>Rua São José 90 16o andar Centro 20010020 Rio de Janeiro Rio de Janeiro RJ BRASIL</v>
      </c>
      <c r="M439" s="4" t="s">
        <v>222</v>
      </c>
      <c r="N439" s="4" t="s">
        <v>1766</v>
      </c>
      <c r="O439" s="4" t="s">
        <v>2234</v>
      </c>
      <c r="P439" s="4" t="s">
        <v>2307</v>
      </c>
      <c r="Q439" s="4" t="s">
        <v>381</v>
      </c>
      <c r="R439" s="20">
        <v>20010020</v>
      </c>
      <c r="S439" s="4" t="s">
        <v>242</v>
      </c>
      <c r="T439" s="4" t="s">
        <v>242</v>
      </c>
      <c r="U439" s="4" t="s">
        <v>243</v>
      </c>
      <c r="V439" t="s">
        <v>315</v>
      </c>
      <c r="W439" t="s">
        <v>59</v>
      </c>
      <c r="X439" t="s">
        <v>131</v>
      </c>
      <c r="Y439" s="13">
        <v>850</v>
      </c>
      <c r="Z439" s="13">
        <v>850</v>
      </c>
      <c r="AA439" s="300">
        <v>850</v>
      </c>
      <c r="AE439" s="17"/>
      <c r="AF439" t="s">
        <v>989</v>
      </c>
      <c r="AH439" t="s">
        <v>5</v>
      </c>
      <c r="AJ439" t="s">
        <v>990</v>
      </c>
    </row>
    <row r="440" spans="1:36">
      <c r="A440" s="1">
        <v>439</v>
      </c>
      <c r="B440" s="5" t="s">
        <v>2308</v>
      </c>
      <c r="C440" s="4" t="s">
        <v>2308</v>
      </c>
      <c r="D440" s="3">
        <v>46322704000181</v>
      </c>
      <c r="E440" s="4"/>
      <c r="F440" s="4" t="s">
        <v>307</v>
      </c>
      <c r="G440" s="4"/>
      <c r="H440" s="19" t="s">
        <v>2309</v>
      </c>
      <c r="I440" s="19" t="str">
        <f t="shared" si="23"/>
        <v>41  9987-1004</v>
      </c>
      <c r="J440" s="19"/>
      <c r="K440" s="25" t="s">
        <v>2310</v>
      </c>
      <c r="L440" t="str">
        <f t="shared" si="27"/>
        <v>BRASIL</v>
      </c>
      <c r="M440" s="4"/>
      <c r="N440" s="4"/>
      <c r="O440" s="4"/>
      <c r="P440" s="4"/>
      <c r="Q440" s="4"/>
      <c r="R440" s="4"/>
      <c r="S440" s="4"/>
      <c r="T440" s="4"/>
      <c r="U440" s="4"/>
      <c r="V440" s="4" t="s">
        <v>315</v>
      </c>
      <c r="W440" s="4"/>
      <c r="X440" s="4"/>
      <c r="Y440" s="4"/>
      <c r="Z440" s="13">
        <v>0</v>
      </c>
      <c r="AA440" s="13"/>
      <c r="AB440" s="4"/>
      <c r="AC440" s="22"/>
      <c r="AD440" s="4"/>
      <c r="AE440" s="8"/>
      <c r="AF440" s="4"/>
      <c r="AG440" s="4"/>
      <c r="AH440" s="4"/>
    </row>
    <row r="441" spans="1:36">
      <c r="A441" s="1">
        <v>440</v>
      </c>
      <c r="B441" s="5" t="s">
        <v>2311</v>
      </c>
      <c r="C441" s="4" t="s">
        <v>2311</v>
      </c>
      <c r="D441" s="3">
        <v>3495659000154</v>
      </c>
      <c r="F441" t="s">
        <v>307</v>
      </c>
      <c r="G441" s="4" t="s">
        <v>334</v>
      </c>
      <c r="H441" s="19">
        <v>47803486</v>
      </c>
      <c r="I441" s="19" t="str">
        <f t="shared" si="23"/>
        <v>11 47803486</v>
      </c>
      <c r="J441" s="19"/>
      <c r="K441" s="25" t="s">
        <v>2312</v>
      </c>
      <c r="L441" t="str">
        <f t="shared" si="27"/>
        <v>Av Das Nações Unidas 14261 27o andar sala 108,109 e 112 Vila Gertrudes 4794000 São Paulo São Paulo SP BRASIL</v>
      </c>
      <c r="M441" s="4" t="s">
        <v>336</v>
      </c>
      <c r="N441" s="4" t="s">
        <v>355</v>
      </c>
      <c r="O441" s="4" t="s">
        <v>2313</v>
      </c>
      <c r="P441" s="4" t="s">
        <v>2314</v>
      </c>
      <c r="Q441" s="4" t="s">
        <v>760</v>
      </c>
      <c r="R441" s="20">
        <v>4794000</v>
      </c>
      <c r="S441" s="4" t="s">
        <v>341</v>
      </c>
      <c r="T441" s="4" t="s">
        <v>341</v>
      </c>
      <c r="U441" s="4" t="s">
        <v>740</v>
      </c>
      <c r="V441" t="s">
        <v>315</v>
      </c>
      <c r="Z441" s="13">
        <v>0</v>
      </c>
      <c r="AA441" s="13"/>
    </row>
    <row r="442" spans="1:36">
      <c r="A442" s="1">
        <v>441</v>
      </c>
      <c r="B442" s="5" t="s">
        <v>2315</v>
      </c>
      <c r="C442" s="4" t="s">
        <v>2316</v>
      </c>
      <c r="D442" s="3">
        <v>8294858000118</v>
      </c>
      <c r="F442" t="s">
        <v>316</v>
      </c>
      <c r="G442" s="4" t="s">
        <v>383</v>
      </c>
      <c r="H442" s="19">
        <v>98727167</v>
      </c>
      <c r="I442" s="19" t="str">
        <f t="shared" si="23"/>
        <v>22 98727167</v>
      </c>
      <c r="J442" s="19"/>
      <c r="K442" s="25" t="s">
        <v>2317</v>
      </c>
      <c r="L442" t="str">
        <f t="shared" si="27"/>
        <v>Rua Marcos Coelho Neto 179 Estrela d'Alva 30570610 Minas Gerais Belo Horizonte MG BRASIL</v>
      </c>
      <c r="M442" s="4" t="s">
        <v>222</v>
      </c>
      <c r="N442" s="4" t="s">
        <v>2318</v>
      </c>
      <c r="O442" s="4" t="s">
        <v>2319</v>
      </c>
      <c r="P442" s="4"/>
      <c r="Q442" s="4" t="s">
        <v>2320</v>
      </c>
      <c r="R442" s="20">
        <v>30570610</v>
      </c>
      <c r="S442" s="4" t="s">
        <v>515</v>
      </c>
      <c r="T442" s="4" t="s">
        <v>630</v>
      </c>
      <c r="U442" s="4" t="s">
        <v>631</v>
      </c>
      <c r="V442" t="s">
        <v>315</v>
      </c>
      <c r="W442" t="s">
        <v>79</v>
      </c>
      <c r="X442" t="s">
        <v>131</v>
      </c>
      <c r="Y442" s="13">
        <v>25176.332592480401</v>
      </c>
      <c r="Z442" s="13">
        <v>25449.140251674999</v>
      </c>
      <c r="AA442" s="309">
        <v>25449.140251674999</v>
      </c>
      <c r="AB442" t="s">
        <v>316</v>
      </c>
      <c r="AC442" s="1">
        <v>3</v>
      </c>
      <c r="AD442" t="s">
        <v>131</v>
      </c>
      <c r="AE442" s="17">
        <v>15300</v>
      </c>
      <c r="AH442" t="s">
        <v>4</v>
      </c>
      <c r="AI442" t="s">
        <v>4</v>
      </c>
    </row>
    <row r="443" spans="1:36">
      <c r="A443" s="1">
        <v>442</v>
      </c>
      <c r="B443" s="5" t="s">
        <v>2321</v>
      </c>
      <c r="C443" s="4" t="s">
        <v>2322</v>
      </c>
      <c r="D443" s="3">
        <v>11680988000101</v>
      </c>
      <c r="F443" t="s">
        <v>307</v>
      </c>
      <c r="G443" s="4" t="s">
        <v>505</v>
      </c>
      <c r="H443" s="19">
        <v>34762401</v>
      </c>
      <c r="I443" s="19" t="str">
        <f t="shared" si="23"/>
        <v>19 34762401</v>
      </c>
      <c r="J443" s="19"/>
      <c r="K443" s="25" t="s">
        <v>2323</v>
      </c>
      <c r="L443" t="str">
        <f t="shared" si="27"/>
        <v>Rua Eugenio Netto 714 Loja 01 Santa Lucia 29056240 Espirito Santo Vitoria ES BRASIL</v>
      </c>
      <c r="M443" s="4" t="s">
        <v>222</v>
      </c>
      <c r="N443" s="4" t="s">
        <v>2324</v>
      </c>
      <c r="O443" s="4" t="s">
        <v>2325</v>
      </c>
      <c r="P443" s="4" t="s">
        <v>2326</v>
      </c>
      <c r="Q443" s="4" t="s">
        <v>2327</v>
      </c>
      <c r="R443" s="20">
        <v>29056240</v>
      </c>
      <c r="S443" s="4" t="s">
        <v>919</v>
      </c>
      <c r="T443" s="4" t="s">
        <v>920</v>
      </c>
      <c r="U443" s="4" t="s">
        <v>2183</v>
      </c>
      <c r="V443" t="s">
        <v>315</v>
      </c>
      <c r="W443" t="s">
        <v>79</v>
      </c>
      <c r="X443" t="s">
        <v>131</v>
      </c>
      <c r="Y443" s="13">
        <v>3400582.5136170699</v>
      </c>
      <c r="Z443" s="13">
        <v>3437430.8096121498</v>
      </c>
      <c r="AA443" s="309">
        <v>3437430.8096121498</v>
      </c>
      <c r="AB443" t="s">
        <v>316</v>
      </c>
      <c r="AC443" s="1">
        <v>3</v>
      </c>
      <c r="AD443" t="s">
        <v>131</v>
      </c>
      <c r="AE443" s="17">
        <v>2066580.28</v>
      </c>
      <c r="AH443" t="s">
        <v>4</v>
      </c>
      <c r="AI443" t="s">
        <v>4</v>
      </c>
    </row>
    <row r="444" spans="1:36">
      <c r="A444" s="1">
        <v>443</v>
      </c>
      <c r="B444" s="5" t="s">
        <v>2328</v>
      </c>
      <c r="C444" s="4" t="s">
        <v>2328</v>
      </c>
      <c r="D444" s="3">
        <v>11455356000136</v>
      </c>
      <c r="F444" t="s">
        <v>316</v>
      </c>
      <c r="G444" s="4" t="s">
        <v>581</v>
      </c>
      <c r="H444" s="19">
        <v>32252951</v>
      </c>
      <c r="I444" s="19" t="str">
        <f t="shared" si="23"/>
        <v>27 32252951</v>
      </c>
      <c r="J444" s="19"/>
      <c r="K444" s="25" t="s">
        <v>2329</v>
      </c>
      <c r="L444" t="str">
        <f t="shared" si="27"/>
        <v>Rua Nilo Peçanha 11 Sobreloja Centro 20020100 Rio de Janeiro Rio de Janeiro RJ BRASIL</v>
      </c>
      <c r="M444" s="4" t="s">
        <v>222</v>
      </c>
      <c r="N444" s="4" t="s">
        <v>2029</v>
      </c>
      <c r="O444" s="4" t="s">
        <v>334</v>
      </c>
      <c r="P444" s="4" t="s">
        <v>2330</v>
      </c>
      <c r="Q444" s="4" t="s">
        <v>381</v>
      </c>
      <c r="R444" s="20">
        <v>20020100</v>
      </c>
      <c r="S444" s="4" t="s">
        <v>242</v>
      </c>
      <c r="T444" s="4" t="s">
        <v>242</v>
      </c>
      <c r="U444" s="4" t="s">
        <v>243</v>
      </c>
      <c r="V444" t="s">
        <v>315</v>
      </c>
      <c r="W444" t="s">
        <v>79</v>
      </c>
      <c r="X444" t="s">
        <v>131</v>
      </c>
      <c r="Y444" s="13">
        <v>728311.15140926396</v>
      </c>
      <c r="Z444" s="13">
        <v>736203.04192395601</v>
      </c>
      <c r="AA444" s="309">
        <v>736203.04192395601</v>
      </c>
      <c r="AB444" t="s">
        <v>316</v>
      </c>
      <c r="AC444" s="1">
        <v>3</v>
      </c>
      <c r="AD444" t="s">
        <v>131</v>
      </c>
      <c r="AE444" s="17">
        <v>442604.6</v>
      </c>
      <c r="AH444" t="s">
        <v>4</v>
      </c>
      <c r="AI444" t="s">
        <v>4</v>
      </c>
    </row>
    <row r="445" spans="1:36">
      <c r="A445" s="1">
        <v>444</v>
      </c>
      <c r="B445" s="5" t="s">
        <v>185</v>
      </c>
      <c r="C445" s="4" t="s">
        <v>185</v>
      </c>
      <c r="D445" s="3">
        <v>5499882000367</v>
      </c>
      <c r="F445" t="s">
        <v>307</v>
      </c>
      <c r="G445" s="4" t="s">
        <v>308</v>
      </c>
      <c r="H445" s="19">
        <v>21037465</v>
      </c>
      <c r="I445" s="19" t="str">
        <f t="shared" si="23"/>
        <v>21 21037465</v>
      </c>
      <c r="J445" s="19"/>
      <c r="K445" s="25" t="s">
        <v>2331</v>
      </c>
      <c r="L445" t="str">
        <f t="shared" si="27"/>
        <v>Rua Funchal 411 Conjunto 1 Funchal 4551060 São Paulo Sao Paulo SP BRASIL</v>
      </c>
      <c r="M445" s="4" t="s">
        <v>222</v>
      </c>
      <c r="N445" s="4" t="s">
        <v>2332</v>
      </c>
      <c r="O445" s="4" t="s">
        <v>2333</v>
      </c>
      <c r="P445" s="4" t="s">
        <v>2334</v>
      </c>
      <c r="Q445" s="4" t="s">
        <v>2332</v>
      </c>
      <c r="R445" s="20">
        <v>4551060</v>
      </c>
      <c r="S445" s="4" t="s">
        <v>341</v>
      </c>
      <c r="T445" s="4" t="s">
        <v>442</v>
      </c>
      <c r="U445" s="4" t="s">
        <v>740</v>
      </c>
      <c r="V445" t="s">
        <v>315</v>
      </c>
      <c r="W445" t="s">
        <v>79</v>
      </c>
      <c r="X445" t="s">
        <v>131</v>
      </c>
      <c r="Y445" s="13">
        <v>7271.6149999999998</v>
      </c>
      <c r="Z445" s="13">
        <v>7350.4103085338002</v>
      </c>
      <c r="AA445" s="300">
        <v>7350.4103085338002</v>
      </c>
      <c r="AB445" t="s">
        <v>316</v>
      </c>
      <c r="AC445" s="1">
        <v>3</v>
      </c>
      <c r="AD445" t="s">
        <v>131</v>
      </c>
      <c r="AE445" s="17">
        <v>4419.0600000000004</v>
      </c>
      <c r="AH445" t="s">
        <v>5</v>
      </c>
      <c r="AI445" t="s">
        <v>5</v>
      </c>
    </row>
    <row r="446" spans="1:36">
      <c r="A446" s="1">
        <v>445</v>
      </c>
      <c r="B446" s="5" t="s">
        <v>2335</v>
      </c>
      <c r="C446" s="4" t="s">
        <v>2335</v>
      </c>
      <c r="D446" s="3">
        <v>10793938000160</v>
      </c>
      <c r="F446" t="s">
        <v>307</v>
      </c>
      <c r="G446" s="4"/>
      <c r="H446" s="19" t="s">
        <v>247</v>
      </c>
      <c r="I446" s="19" t="str">
        <f t="shared" si="23"/>
        <v>não encontrado</v>
      </c>
      <c r="J446" s="19"/>
      <c r="K446" s="25" t="s">
        <v>2336</v>
      </c>
      <c r="L446" t="str">
        <f t="shared" si="27"/>
        <v>Estrada Do Rio Morto 197 Bloco 6 Casa 107 Vargem Grande 22783210 Rio de Janeiro Rio de Janeiro RJ BRASIL</v>
      </c>
      <c r="M446" s="4" t="s">
        <v>484</v>
      </c>
      <c r="N446" s="4" t="s">
        <v>2337</v>
      </c>
      <c r="O446" s="4" t="s">
        <v>2338</v>
      </c>
      <c r="P446" s="4" t="s">
        <v>2339</v>
      </c>
      <c r="Q446" s="4" t="s">
        <v>2340</v>
      </c>
      <c r="R446" s="20">
        <v>22783210</v>
      </c>
      <c r="S446" s="4" t="s">
        <v>242</v>
      </c>
      <c r="T446" s="4" t="s">
        <v>242</v>
      </c>
      <c r="U446" s="4" t="s">
        <v>243</v>
      </c>
      <c r="V446" t="s">
        <v>315</v>
      </c>
      <c r="W446" t="s">
        <v>79</v>
      </c>
      <c r="X446" t="s">
        <v>131</v>
      </c>
      <c r="Y446" s="13">
        <v>1234133.9506117799</v>
      </c>
      <c r="Z446" s="13">
        <v>1247506.8750821101</v>
      </c>
      <c r="AA446" s="309">
        <v>1247506.8750821101</v>
      </c>
      <c r="AB446" t="s">
        <v>316</v>
      </c>
      <c r="AC446" s="1">
        <v>3</v>
      </c>
      <c r="AD446" t="s">
        <v>131</v>
      </c>
      <c r="AE446" s="17">
        <v>750000</v>
      </c>
      <c r="AH446" t="s">
        <v>4</v>
      </c>
      <c r="AI446" t="s">
        <v>4</v>
      </c>
    </row>
    <row r="447" spans="1:36">
      <c r="A447" s="1">
        <v>446</v>
      </c>
      <c r="B447" s="5" t="s">
        <v>2341</v>
      </c>
      <c r="C447" s="4" t="s">
        <v>2341</v>
      </c>
      <c r="D447" s="3">
        <v>25464260000491</v>
      </c>
      <c r="F447" t="s">
        <v>307</v>
      </c>
      <c r="G447" s="4" t="s">
        <v>334</v>
      </c>
      <c r="H447" s="19">
        <v>37325500</v>
      </c>
      <c r="I447" s="19" t="str">
        <f t="shared" si="23"/>
        <v>11 37325500</v>
      </c>
      <c r="J447" s="19"/>
      <c r="K447" s="25" t="s">
        <v>2342</v>
      </c>
      <c r="L447" t="str">
        <f t="shared" si="27"/>
        <v>Rua Jose Hipolito 1211 Nova cidade 24804009 Rio de Janeiro Itaborai RJ BRASIL</v>
      </c>
      <c r="M447" s="4" t="s">
        <v>222</v>
      </c>
      <c r="N447" s="4" t="s">
        <v>2343</v>
      </c>
      <c r="O447" s="4" t="s">
        <v>2344</v>
      </c>
      <c r="P447" s="4"/>
      <c r="Q447" s="4" t="s">
        <v>2345</v>
      </c>
      <c r="R447" s="20">
        <v>24804009</v>
      </c>
      <c r="S447" s="4" t="s">
        <v>242</v>
      </c>
      <c r="T447" s="4" t="s">
        <v>2346</v>
      </c>
      <c r="U447" s="4" t="s">
        <v>243</v>
      </c>
      <c r="V447" t="s">
        <v>315</v>
      </c>
      <c r="Z447" s="13">
        <v>0</v>
      </c>
      <c r="AA447" s="13"/>
    </row>
    <row r="448" spans="1:36">
      <c r="A448" s="1">
        <v>447</v>
      </c>
      <c r="B448" s="5" t="s">
        <v>2347</v>
      </c>
      <c r="C448" s="4" t="s">
        <v>2347</v>
      </c>
      <c r="D448" s="3">
        <v>34520018000136</v>
      </c>
      <c r="F448" t="s">
        <v>316</v>
      </c>
      <c r="G448" s="4" t="s">
        <v>383</v>
      </c>
      <c r="H448" s="19">
        <v>98163279</v>
      </c>
      <c r="I448" s="19" t="str">
        <f t="shared" si="23"/>
        <v>22 98163279</v>
      </c>
      <c r="J448" s="19"/>
      <c r="K448" s="25" t="s">
        <v>2348</v>
      </c>
      <c r="L448" t="str">
        <f t="shared" si="27"/>
        <v>Rua Maria da Gloria 26 Ramos 21031091 Rio de Janeiro Rio de Janeiro RJ BRASIL</v>
      </c>
      <c r="M448" s="4" t="s">
        <v>222</v>
      </c>
      <c r="N448" s="4" t="s">
        <v>2349</v>
      </c>
      <c r="O448" s="4" t="s">
        <v>330</v>
      </c>
      <c r="P448" s="4"/>
      <c r="Q448" s="4" t="s">
        <v>2047</v>
      </c>
      <c r="R448" s="20">
        <v>21031091</v>
      </c>
      <c r="S448" s="4" t="s">
        <v>242</v>
      </c>
      <c r="T448" s="4" t="s">
        <v>242</v>
      </c>
      <c r="U448" s="4" t="s">
        <v>243</v>
      </c>
      <c r="V448" t="s">
        <v>315</v>
      </c>
      <c r="W448" t="s">
        <v>59</v>
      </c>
      <c r="X448" t="s">
        <v>131</v>
      </c>
      <c r="Y448" s="13">
        <v>26479.040000000001</v>
      </c>
      <c r="Z448" s="13">
        <v>26479.040000000001</v>
      </c>
      <c r="AA448" s="304"/>
      <c r="AF448" t="s">
        <v>989</v>
      </c>
      <c r="AH448" t="s">
        <v>4</v>
      </c>
      <c r="AJ448" t="s">
        <v>318</v>
      </c>
    </row>
    <row r="449" spans="1:35">
      <c r="A449" s="1">
        <v>448</v>
      </c>
      <c r="B449" s="5" t="s">
        <v>2350</v>
      </c>
      <c r="C449" s="4" t="s">
        <v>2350</v>
      </c>
      <c r="D449" s="3">
        <v>1023164000369</v>
      </c>
      <c r="F449" t="s">
        <v>307</v>
      </c>
      <c r="G449" s="4" t="s">
        <v>334</v>
      </c>
      <c r="H449" s="19">
        <v>47891360</v>
      </c>
      <c r="I449" s="19" t="str">
        <f t="shared" si="23"/>
        <v>11 47891360</v>
      </c>
      <c r="J449" s="19"/>
      <c r="K449" s="25" t="s">
        <v>2351</v>
      </c>
      <c r="L449" t="str">
        <f t="shared" si="27"/>
        <v>Rua Teofilo Otoni 82 Sala 2101 Centro 20090070 Rio de Janeiro Rio de Janeiro RJ BRASIL</v>
      </c>
      <c r="M449" s="4" t="s">
        <v>222</v>
      </c>
      <c r="N449" s="4" t="s">
        <v>2352</v>
      </c>
      <c r="O449" s="4" t="s">
        <v>2353</v>
      </c>
      <c r="P449" s="4" t="s">
        <v>2354</v>
      </c>
      <c r="Q449" s="4" t="s">
        <v>381</v>
      </c>
      <c r="R449" s="20">
        <v>20090070</v>
      </c>
      <c r="S449" s="4" t="s">
        <v>242</v>
      </c>
      <c r="T449" s="4" t="s">
        <v>242</v>
      </c>
      <c r="U449" s="4" t="s">
        <v>243</v>
      </c>
      <c r="V449" t="s">
        <v>315</v>
      </c>
      <c r="W449" t="s">
        <v>79</v>
      </c>
      <c r="X449" t="s">
        <v>131</v>
      </c>
      <c r="Y449" s="13">
        <v>35955.768625823301</v>
      </c>
      <c r="Z449" s="13">
        <v>36345.3809348172</v>
      </c>
      <c r="AA449" s="309">
        <v>36345.3809348172</v>
      </c>
      <c r="AB449" t="s">
        <v>316</v>
      </c>
      <c r="AC449" s="1">
        <v>3</v>
      </c>
      <c r="AD449" t="s">
        <v>131</v>
      </c>
      <c r="AE449" s="17">
        <v>21850.81</v>
      </c>
      <c r="AH449" t="s">
        <v>4</v>
      </c>
      <c r="AI449" t="s">
        <v>4</v>
      </c>
    </row>
    <row r="450" spans="1:35">
      <c r="A450" s="1">
        <v>449</v>
      </c>
      <c r="B450" s="5" t="s">
        <v>2355</v>
      </c>
      <c r="C450" s="4" t="s">
        <v>2355</v>
      </c>
      <c r="D450" s="3">
        <v>66970229000167</v>
      </c>
      <c r="F450" t="s">
        <v>307</v>
      </c>
      <c r="G450" s="4" t="s">
        <v>334</v>
      </c>
      <c r="H450" s="19">
        <v>43134620</v>
      </c>
      <c r="I450" s="19" t="str">
        <f t="shared" si="23"/>
        <v>11 43134620</v>
      </c>
      <c r="J450" s="19"/>
      <c r="K450" s="25" t="s">
        <v>2356</v>
      </c>
      <c r="L450" t="str">
        <f t="shared" si="27"/>
        <v>Av Senador Adolf Schindling 46 Fundos 1 Vila Endres 7042020 São Paulo Guarulhos SP BRASIL</v>
      </c>
      <c r="M450" s="4" t="s">
        <v>336</v>
      </c>
      <c r="N450" s="4" t="s">
        <v>2357</v>
      </c>
      <c r="O450" s="4" t="s">
        <v>970</v>
      </c>
      <c r="P450" s="4" t="s">
        <v>2358</v>
      </c>
      <c r="Q450" s="4" t="s">
        <v>2359</v>
      </c>
      <c r="R450" s="20">
        <v>7042020</v>
      </c>
      <c r="S450" s="4" t="s">
        <v>341</v>
      </c>
      <c r="T450" s="4" t="s">
        <v>550</v>
      </c>
      <c r="U450" s="4" t="s">
        <v>740</v>
      </c>
      <c r="V450" t="s">
        <v>315</v>
      </c>
      <c r="W450" t="s">
        <v>307</v>
      </c>
      <c r="X450" t="s">
        <v>131</v>
      </c>
      <c r="Y450" s="13">
        <v>-195.61</v>
      </c>
      <c r="Z450" s="13">
        <v>-195.61</v>
      </c>
      <c r="AA450" s="302">
        <v>-195.61</v>
      </c>
      <c r="AD450" s="4"/>
      <c r="AF450" t="s">
        <v>1445</v>
      </c>
      <c r="AH450" t="s">
        <v>6</v>
      </c>
      <c r="AI450" t="s">
        <v>6</v>
      </c>
    </row>
    <row r="451" spans="1:35">
      <c r="A451" s="1">
        <v>450</v>
      </c>
      <c r="B451" s="5" t="s">
        <v>2355</v>
      </c>
      <c r="C451" s="5" t="s">
        <v>2355</v>
      </c>
      <c r="D451" s="24" t="s">
        <v>2360</v>
      </c>
      <c r="F451" t="s">
        <v>307</v>
      </c>
      <c r="G451">
        <v>11</v>
      </c>
      <c r="H451" s="19" t="s">
        <v>2361</v>
      </c>
      <c r="I451" s="19" t="str">
        <f t="shared" si="23"/>
        <v>11 4313-4620</v>
      </c>
      <c r="J451" s="19"/>
      <c r="K451" s="25" t="s">
        <v>2362</v>
      </c>
      <c r="L451" t="str">
        <f t="shared" si="27"/>
        <v>Rua Henri Dunant 780 Edif Torre B Andar 3 Santo Amaro 04709-110 São Paulo São Paulo SP BRASIL</v>
      </c>
      <c r="M451" s="10" t="s">
        <v>222</v>
      </c>
      <c r="N451" s="28" t="s">
        <v>2363</v>
      </c>
      <c r="O451">
        <v>780</v>
      </c>
      <c r="P451" s="4" t="s">
        <v>2364</v>
      </c>
      <c r="Q451" t="s">
        <v>2365</v>
      </c>
      <c r="R451" t="s">
        <v>2366</v>
      </c>
      <c r="S451" t="s">
        <v>341</v>
      </c>
      <c r="T451" t="s">
        <v>341</v>
      </c>
      <c r="U451" t="s">
        <v>740</v>
      </c>
      <c r="V451" t="s">
        <v>315</v>
      </c>
      <c r="W451" t="s">
        <v>79</v>
      </c>
      <c r="X451" t="s">
        <v>131</v>
      </c>
      <c r="Y451" s="13">
        <v>139.72</v>
      </c>
      <c r="Z451" s="13">
        <v>139.72</v>
      </c>
      <c r="AA451" s="303">
        <v>139.72</v>
      </c>
      <c r="AE451" s="17"/>
      <c r="AH451" t="s">
        <v>4</v>
      </c>
    </row>
    <row r="452" spans="1:35">
      <c r="A452" s="1">
        <v>451</v>
      </c>
      <c r="B452" t="s">
        <v>186</v>
      </c>
      <c r="C452" t="s">
        <v>186</v>
      </c>
      <c r="D452" s="21" t="s">
        <v>343</v>
      </c>
      <c r="F452" t="s">
        <v>307</v>
      </c>
      <c r="H452" s="19" t="s">
        <v>344</v>
      </c>
      <c r="I452" s="19" t="str">
        <f t="shared" si="23"/>
        <v/>
      </c>
      <c r="J452" s="19"/>
      <c r="K452" s="25" t="s">
        <v>344</v>
      </c>
      <c r="L452" t="s">
        <v>344</v>
      </c>
      <c r="X452" t="s">
        <v>162</v>
      </c>
      <c r="Z452" s="13">
        <v>0</v>
      </c>
      <c r="AA452" s="300"/>
      <c r="AB452" t="s">
        <v>316</v>
      </c>
      <c r="AC452" s="1">
        <v>3</v>
      </c>
      <c r="AD452" s="4" t="s">
        <v>726</v>
      </c>
      <c r="AE452" s="10">
        <v>506552083.32999998</v>
      </c>
      <c r="AF452" s="4" t="s">
        <v>727</v>
      </c>
      <c r="AH452" s="4" t="s">
        <v>5</v>
      </c>
      <c r="AI452" t="s">
        <v>5</v>
      </c>
    </row>
    <row r="453" spans="1:35">
      <c r="A453" s="1">
        <v>452</v>
      </c>
      <c r="B453" s="5" t="s">
        <v>2367</v>
      </c>
      <c r="C453" s="4" t="s">
        <v>2367</v>
      </c>
      <c r="D453" s="3">
        <v>11063366000126</v>
      </c>
      <c r="F453" t="s">
        <v>316</v>
      </c>
      <c r="G453" s="4" t="s">
        <v>308</v>
      </c>
      <c r="H453" s="19">
        <v>25325792</v>
      </c>
      <c r="I453" s="19" t="str">
        <f t="shared" ref="I453:I516" si="28">TRIM(G453&amp;" "&amp;H453)</f>
        <v>21 25325792</v>
      </c>
      <c r="J453" s="19"/>
      <c r="K453" s="25" t="s">
        <v>344</v>
      </c>
      <c r="L453" t="str">
        <f t="shared" ref="L453:L484" si="29">TRIM(M453&amp;" "&amp;N453&amp;" "&amp;O453&amp;" "&amp;P453&amp;" "&amp;Q453&amp;" "&amp;R453&amp;" "&amp;S453&amp;" "&amp;T453&amp;" "&amp;U453&amp;" "&amp;V453)</f>
        <v>Av Rio Branco 156 Slj 221 Stand 03 Centro 20040003 Rio de Janeiro Rio de Janeiro RJ BRASIL</v>
      </c>
      <c r="M453" s="4" t="s">
        <v>336</v>
      </c>
      <c r="N453" s="4" t="s">
        <v>649</v>
      </c>
      <c r="O453" s="4" t="s">
        <v>1703</v>
      </c>
      <c r="P453" s="4" t="s">
        <v>2368</v>
      </c>
      <c r="Q453" s="4" t="s">
        <v>381</v>
      </c>
      <c r="R453" s="20">
        <v>20040003</v>
      </c>
      <c r="S453" s="4" t="s">
        <v>242</v>
      </c>
      <c r="T453" s="4" t="s">
        <v>242</v>
      </c>
      <c r="U453" s="4" t="s">
        <v>243</v>
      </c>
      <c r="V453" t="s">
        <v>315</v>
      </c>
      <c r="Z453" s="13">
        <v>0</v>
      </c>
      <c r="AA453" s="13"/>
    </row>
    <row r="454" spans="1:35">
      <c r="A454" s="1">
        <v>453</v>
      </c>
      <c r="B454" s="5" t="s">
        <v>2369</v>
      </c>
      <c r="C454" s="4" t="s">
        <v>2369</v>
      </c>
      <c r="D454" s="3">
        <v>9662541000150</v>
      </c>
      <c r="F454" t="s">
        <v>316</v>
      </c>
      <c r="G454" s="4" t="s">
        <v>383</v>
      </c>
      <c r="H454" s="19">
        <v>27603800</v>
      </c>
      <c r="I454" s="19" t="str">
        <f t="shared" si="28"/>
        <v>22 27603800</v>
      </c>
      <c r="J454" s="19"/>
      <c r="K454" s="25" t="s">
        <v>2370</v>
      </c>
      <c r="L454" t="str">
        <f t="shared" si="29"/>
        <v>Estrada Velha do Rio Dourado 265 Parte Palmital 28880000 Rio de Janeiro Casimiro de Abreu RJ BRASIL</v>
      </c>
      <c r="M454" s="4" t="s">
        <v>484</v>
      </c>
      <c r="N454" s="4" t="s">
        <v>2371</v>
      </c>
      <c r="O454" s="4" t="s">
        <v>2372</v>
      </c>
      <c r="P454" s="4" t="s">
        <v>932</v>
      </c>
      <c r="Q454" s="4" t="s">
        <v>2373</v>
      </c>
      <c r="R454" s="20">
        <v>28880000</v>
      </c>
      <c r="S454" s="4" t="s">
        <v>242</v>
      </c>
      <c r="T454" s="4" t="s">
        <v>2374</v>
      </c>
      <c r="U454" s="4" t="s">
        <v>243</v>
      </c>
      <c r="V454" t="s">
        <v>315</v>
      </c>
      <c r="Z454" s="13">
        <v>0</v>
      </c>
      <c r="AA454" s="13"/>
    </row>
    <row r="455" spans="1:35">
      <c r="A455" s="1">
        <v>454</v>
      </c>
      <c r="B455" s="5" t="s">
        <v>2375</v>
      </c>
      <c r="C455" s="4" t="s">
        <v>2375</v>
      </c>
      <c r="D455" s="3">
        <v>185997000100</v>
      </c>
      <c r="F455" t="s">
        <v>307</v>
      </c>
      <c r="G455" s="4" t="s">
        <v>308</v>
      </c>
      <c r="H455" s="19">
        <v>30944400</v>
      </c>
      <c r="I455" s="19" t="str">
        <f t="shared" si="28"/>
        <v>21 30944400</v>
      </c>
      <c r="J455" s="19"/>
      <c r="K455" s="25" t="s">
        <v>2376</v>
      </c>
      <c r="L455" t="str">
        <f t="shared" si="29"/>
        <v>Av Brasil 4880 R Onze Mare 21040-361 Rio de Janeiro Rio de Janeiro RJ BRASIL</v>
      </c>
      <c r="M455" s="4" t="s">
        <v>336</v>
      </c>
      <c r="N455" s="4" t="s">
        <v>244</v>
      </c>
      <c r="O455" s="21" t="s">
        <v>2377</v>
      </c>
      <c r="P455" s="4" t="s">
        <v>2378</v>
      </c>
      <c r="Q455" s="4" t="s">
        <v>2379</v>
      </c>
      <c r="R455" s="20" t="s">
        <v>2380</v>
      </c>
      <c r="S455" s="4" t="s">
        <v>242</v>
      </c>
      <c r="T455" s="4" t="s">
        <v>242</v>
      </c>
      <c r="U455" s="4" t="s">
        <v>243</v>
      </c>
      <c r="V455" t="s">
        <v>315</v>
      </c>
      <c r="W455" t="s">
        <v>79</v>
      </c>
      <c r="X455" t="s">
        <v>131</v>
      </c>
      <c r="Y455" s="13">
        <v>382620.35877129901</v>
      </c>
      <c r="Z455" s="13">
        <v>386766.38615845703</v>
      </c>
      <c r="AA455" s="309">
        <v>386766.38615845703</v>
      </c>
      <c r="AB455" t="s">
        <v>316</v>
      </c>
      <c r="AC455" s="1">
        <v>3</v>
      </c>
      <c r="AD455" t="s">
        <v>131</v>
      </c>
      <c r="AE455" s="17">
        <v>232523.6</v>
      </c>
      <c r="AH455" t="s">
        <v>4</v>
      </c>
      <c r="AI455" t="s">
        <v>4</v>
      </c>
    </row>
    <row r="456" spans="1:35">
      <c r="A456" s="1">
        <v>455</v>
      </c>
      <c r="B456" s="5" t="s">
        <v>2381</v>
      </c>
      <c r="C456" s="4" t="s">
        <v>2381</v>
      </c>
      <c r="D456" s="3">
        <v>29724153000163</v>
      </c>
      <c r="F456" t="s">
        <v>307</v>
      </c>
      <c r="G456" s="4" t="s">
        <v>308</v>
      </c>
      <c r="H456" s="19">
        <v>39933601</v>
      </c>
      <c r="I456" s="19" t="str">
        <f t="shared" si="28"/>
        <v>21 39933601</v>
      </c>
      <c r="J456" s="19"/>
      <c r="K456" s="25" t="s">
        <v>2382</v>
      </c>
      <c r="L456" t="str">
        <f t="shared" si="29"/>
        <v>Praia De Botafogo 228 3o andar Sala 301 Botafogo 22250906 Rio de Janeiro Rio de Janeiro RJ BRASIL</v>
      </c>
      <c r="M456" s="4" t="s">
        <v>1161</v>
      </c>
      <c r="N456" s="4" t="s">
        <v>1162</v>
      </c>
      <c r="O456" s="4" t="s">
        <v>899</v>
      </c>
      <c r="P456" s="4" t="s">
        <v>2383</v>
      </c>
      <c r="Q456" s="4" t="s">
        <v>240</v>
      </c>
      <c r="R456" s="20">
        <v>22250906</v>
      </c>
      <c r="S456" s="4" t="s">
        <v>242</v>
      </c>
      <c r="T456" s="4" t="s">
        <v>242</v>
      </c>
      <c r="U456" s="4" t="s">
        <v>243</v>
      </c>
      <c r="V456" t="s">
        <v>315</v>
      </c>
      <c r="Z456" s="13">
        <v>0</v>
      </c>
      <c r="AA456" s="13"/>
    </row>
    <row r="457" spans="1:35">
      <c r="A457" s="1">
        <v>456</v>
      </c>
      <c r="B457" s="5" t="s">
        <v>2384</v>
      </c>
      <c r="C457" s="4" t="s">
        <v>2384</v>
      </c>
      <c r="D457" s="3">
        <v>10729353000180</v>
      </c>
      <c r="F457" t="s">
        <v>307</v>
      </c>
      <c r="G457" s="4" t="s">
        <v>383</v>
      </c>
      <c r="H457" s="19">
        <v>27354127</v>
      </c>
      <c r="I457" s="19" t="str">
        <f t="shared" si="28"/>
        <v>22 27354127</v>
      </c>
      <c r="J457" s="19"/>
      <c r="K457" s="25" t="s">
        <v>247</v>
      </c>
      <c r="L457" t="str">
        <f t="shared" si="29"/>
        <v>Rod BR 356 KM 86 Primeiro Distrito 28180000 Rio de Janeiro Cardoso Moreira RJ BRASIL</v>
      </c>
      <c r="M457" s="4" t="s">
        <v>310</v>
      </c>
      <c r="N457" s="4" t="s">
        <v>472</v>
      </c>
      <c r="O457" s="4"/>
      <c r="P457" s="4" t="s">
        <v>2385</v>
      </c>
      <c r="Q457" s="4" t="s">
        <v>2386</v>
      </c>
      <c r="R457" s="20">
        <v>28180000</v>
      </c>
      <c r="S457" s="4" t="s">
        <v>242</v>
      </c>
      <c r="T457" s="4" t="s">
        <v>2387</v>
      </c>
      <c r="U457" s="4" t="s">
        <v>243</v>
      </c>
      <c r="V457" t="s">
        <v>315</v>
      </c>
      <c r="W457" t="s">
        <v>79</v>
      </c>
      <c r="X457" t="s">
        <v>131</v>
      </c>
      <c r="Y457" s="13">
        <v>5923.8429629365601</v>
      </c>
      <c r="Z457" s="13">
        <v>5988.0330003941299</v>
      </c>
      <c r="AA457" s="309">
        <v>5988.0330003941299</v>
      </c>
      <c r="AB457" t="s">
        <v>316</v>
      </c>
      <c r="AC457" s="1">
        <v>3</v>
      </c>
      <c r="AD457" t="s">
        <v>131</v>
      </c>
      <c r="AE457" s="17">
        <v>3600</v>
      </c>
      <c r="AH457" t="s">
        <v>4</v>
      </c>
      <c r="AI457" t="s">
        <v>4</v>
      </c>
    </row>
    <row r="458" spans="1:35">
      <c r="A458" s="1">
        <v>457</v>
      </c>
      <c r="B458" s="5" t="s">
        <v>2388</v>
      </c>
      <c r="C458" s="4" t="s">
        <v>2388</v>
      </c>
      <c r="D458" s="3">
        <v>4246358000150</v>
      </c>
      <c r="F458" t="s">
        <v>307</v>
      </c>
      <c r="G458" s="4" t="s">
        <v>308</v>
      </c>
      <c r="H458" s="19">
        <v>22206150</v>
      </c>
      <c r="I458" s="19" t="str">
        <f t="shared" si="28"/>
        <v>21 22206150</v>
      </c>
      <c r="J458" s="19"/>
      <c r="K458" s="25" t="s">
        <v>2389</v>
      </c>
      <c r="L458" t="str">
        <f t="shared" si="29"/>
        <v>Rua Anibal de Mendoça 173 Casa 2 e 3 Ipanema 22410050 Rio de Janeiro Rio de Janeiro RJ BRASIL</v>
      </c>
      <c r="M458" s="4" t="s">
        <v>222</v>
      </c>
      <c r="N458" s="4" t="s">
        <v>2390</v>
      </c>
      <c r="O458" s="4" t="s">
        <v>2391</v>
      </c>
      <c r="P458" s="4" t="s">
        <v>2392</v>
      </c>
      <c r="Q458" s="4" t="s">
        <v>873</v>
      </c>
      <c r="R458" s="20">
        <v>22410050</v>
      </c>
      <c r="S458" s="4" t="s">
        <v>242</v>
      </c>
      <c r="T458" s="4" t="s">
        <v>242</v>
      </c>
      <c r="U458" s="4" t="s">
        <v>243</v>
      </c>
      <c r="V458" t="s">
        <v>315</v>
      </c>
      <c r="Z458" s="13">
        <v>0</v>
      </c>
      <c r="AA458" s="13"/>
    </row>
    <row r="459" spans="1:35">
      <c r="A459" s="1">
        <v>458</v>
      </c>
      <c r="B459" s="5" t="s">
        <v>2393</v>
      </c>
      <c r="C459" s="4" t="s">
        <v>2393</v>
      </c>
      <c r="D459" s="3">
        <v>30910196000112</v>
      </c>
      <c r="F459" t="s">
        <v>307</v>
      </c>
      <c r="G459" s="4" t="s">
        <v>334</v>
      </c>
      <c r="H459" s="19">
        <v>41186267</v>
      </c>
      <c r="I459" s="19" t="str">
        <f t="shared" si="28"/>
        <v>11 41186267</v>
      </c>
      <c r="J459" s="19"/>
      <c r="K459" s="25" t="s">
        <v>2394</v>
      </c>
      <c r="L459" t="str">
        <f t="shared" si="29"/>
        <v>Av Barao do Rio Branco 5129 Altos dos Passos 36026500 Minas Gerais Juiz de fora MG BRASIL</v>
      </c>
      <c r="M459" s="4" t="s">
        <v>336</v>
      </c>
      <c r="N459" s="4" t="s">
        <v>2395</v>
      </c>
      <c r="O459" s="4" t="s">
        <v>2396</v>
      </c>
      <c r="P459" s="4"/>
      <c r="Q459" s="4" t="s">
        <v>2397</v>
      </c>
      <c r="R459" s="20">
        <v>36026500</v>
      </c>
      <c r="S459" s="4" t="s">
        <v>515</v>
      </c>
      <c r="T459" s="4" t="s">
        <v>2398</v>
      </c>
      <c r="U459" s="4" t="s">
        <v>631</v>
      </c>
      <c r="V459" t="s">
        <v>315</v>
      </c>
      <c r="Z459" s="13">
        <v>0</v>
      </c>
      <c r="AA459" s="13"/>
    </row>
    <row r="460" spans="1:35">
      <c r="A460" s="1">
        <v>459</v>
      </c>
      <c r="B460" s="5" t="s">
        <v>2399</v>
      </c>
      <c r="C460" s="4" t="s">
        <v>2399</v>
      </c>
      <c r="D460" s="3">
        <v>36113876000191</v>
      </c>
      <c r="F460" t="s">
        <v>307</v>
      </c>
      <c r="G460" s="4" t="s">
        <v>308</v>
      </c>
      <c r="H460" s="19">
        <v>35140000</v>
      </c>
      <c r="I460" s="19" t="str">
        <f t="shared" si="28"/>
        <v>21 35140000</v>
      </c>
      <c r="J460" s="19"/>
      <c r="K460" s="25" t="s">
        <v>2400</v>
      </c>
      <c r="L460" t="str">
        <f t="shared" si="29"/>
        <v>Av Das Americas 3434 Bloco 07 Sala 201 Barra da Tijuca 22640102 Rio de Janeiro Rio de Janeiro RJ BRASIL</v>
      </c>
      <c r="M460" s="4" t="s">
        <v>336</v>
      </c>
      <c r="N460" s="4" t="s">
        <v>575</v>
      </c>
      <c r="O460" s="4" t="s">
        <v>2401</v>
      </c>
      <c r="P460" s="4" t="s">
        <v>2402</v>
      </c>
      <c r="Q460" s="4" t="s">
        <v>578</v>
      </c>
      <c r="R460" s="20">
        <v>22640102</v>
      </c>
      <c r="S460" s="4" t="s">
        <v>242</v>
      </c>
      <c r="T460" s="4" t="s">
        <v>242</v>
      </c>
      <c r="U460" s="4" t="s">
        <v>243</v>
      </c>
      <c r="V460" t="s">
        <v>315</v>
      </c>
      <c r="Z460" s="13">
        <v>0</v>
      </c>
      <c r="AA460" s="13"/>
    </row>
    <row r="461" spans="1:35">
      <c r="A461" s="1">
        <v>460</v>
      </c>
      <c r="B461" s="5" t="s">
        <v>2403</v>
      </c>
      <c r="C461" s="4" t="s">
        <v>2403</v>
      </c>
      <c r="D461" s="3">
        <v>2150453000200</v>
      </c>
      <c r="F461" t="s">
        <v>307</v>
      </c>
      <c r="G461" s="4" t="s">
        <v>334</v>
      </c>
      <c r="H461" s="19">
        <v>35048100</v>
      </c>
      <c r="I461" s="19" t="str">
        <f t="shared" si="28"/>
        <v>11 35048100</v>
      </c>
      <c r="J461" s="19"/>
      <c r="K461" s="25" t="s">
        <v>2404</v>
      </c>
      <c r="L461" t="str">
        <f t="shared" si="29"/>
        <v>Rua Joaquim Floriano 1052 Sala 132 Itaim Bibi 4534004 São Paulo São Paulo SP BRASIL</v>
      </c>
      <c r="M461" s="4" t="s">
        <v>222</v>
      </c>
      <c r="N461" s="4" t="s">
        <v>2405</v>
      </c>
      <c r="O461" s="4" t="s">
        <v>2406</v>
      </c>
      <c r="P461" s="4" t="s">
        <v>2407</v>
      </c>
      <c r="Q461" s="4" t="s">
        <v>738</v>
      </c>
      <c r="R461" s="20">
        <v>4534004</v>
      </c>
      <c r="S461" s="4" t="s">
        <v>341</v>
      </c>
      <c r="T461" s="4" t="s">
        <v>341</v>
      </c>
      <c r="U461" s="4" t="s">
        <v>740</v>
      </c>
      <c r="V461" t="s">
        <v>315</v>
      </c>
      <c r="Z461" s="13">
        <v>0</v>
      </c>
      <c r="AA461" s="13"/>
    </row>
    <row r="462" spans="1:35">
      <c r="A462" s="1">
        <v>461</v>
      </c>
      <c r="B462" s="5" t="s">
        <v>2408</v>
      </c>
      <c r="C462" s="4" t="s">
        <v>2408</v>
      </c>
      <c r="D462" s="3">
        <v>11587975000184</v>
      </c>
      <c r="F462" t="s">
        <v>307</v>
      </c>
      <c r="G462" s="4" t="s">
        <v>1194</v>
      </c>
      <c r="H462" s="19">
        <v>21210860</v>
      </c>
      <c r="I462" s="19" t="str">
        <f t="shared" si="28"/>
        <v>65 21210860</v>
      </c>
      <c r="J462" s="19"/>
      <c r="K462" s="25" t="s">
        <v>2409</v>
      </c>
      <c r="L462" t="str">
        <f t="shared" si="29"/>
        <v>Av Miguel Sutil 8388 Sala 602 Santa Rosa 78040365 Mato Grosso Cuiaba MG BRASIL</v>
      </c>
      <c r="M462" s="4" t="s">
        <v>336</v>
      </c>
      <c r="N462" s="4" t="s">
        <v>2410</v>
      </c>
      <c r="O462" s="4" t="s">
        <v>2411</v>
      </c>
      <c r="P462" s="4" t="s">
        <v>2412</v>
      </c>
      <c r="Q462" s="4" t="s">
        <v>2413</v>
      </c>
      <c r="R462" s="20">
        <v>78040365</v>
      </c>
      <c r="S462" s="4" t="s">
        <v>460</v>
      </c>
      <c r="T462" s="4" t="s">
        <v>2414</v>
      </c>
      <c r="U462" s="4" t="s">
        <v>631</v>
      </c>
      <c r="V462" t="s">
        <v>315</v>
      </c>
      <c r="Z462" s="13">
        <v>0</v>
      </c>
      <c r="AA462" s="13"/>
    </row>
    <row r="463" spans="1:35">
      <c r="A463" s="1">
        <v>462</v>
      </c>
      <c r="B463" s="5" t="s">
        <v>2415</v>
      </c>
      <c r="C463" s="4" t="s">
        <v>2415</v>
      </c>
      <c r="D463" s="3">
        <v>91382000106</v>
      </c>
      <c r="F463" t="s">
        <v>307</v>
      </c>
      <c r="G463" s="4" t="s">
        <v>308</v>
      </c>
      <c r="H463" s="19">
        <v>21091101</v>
      </c>
      <c r="I463" s="19" t="str">
        <f t="shared" si="28"/>
        <v>21 21091101</v>
      </c>
      <c r="J463" s="19"/>
      <c r="K463" s="25" t="s">
        <v>2416</v>
      </c>
      <c r="L463" t="str">
        <f t="shared" si="29"/>
        <v>Av Paulista 2537 9o andar sala 9114 Bela Vista 1311300 São Paulo São Paulo SP BRASIL</v>
      </c>
      <c r="M463" s="4" t="s">
        <v>336</v>
      </c>
      <c r="N463" s="4" t="s">
        <v>2417</v>
      </c>
      <c r="O463" s="4" t="s">
        <v>2418</v>
      </c>
      <c r="P463" s="4" t="s">
        <v>2419</v>
      </c>
      <c r="Q463" s="4" t="s">
        <v>2420</v>
      </c>
      <c r="R463" s="20">
        <v>1311300</v>
      </c>
      <c r="S463" s="4" t="s">
        <v>341</v>
      </c>
      <c r="T463" s="4" t="s">
        <v>341</v>
      </c>
      <c r="U463" s="4" t="s">
        <v>740</v>
      </c>
      <c r="V463" t="s">
        <v>315</v>
      </c>
      <c r="W463" t="s">
        <v>79</v>
      </c>
      <c r="X463" t="s">
        <v>131</v>
      </c>
      <c r="Y463" s="13">
        <v>1035778.9561683</v>
      </c>
      <c r="Z463" s="13">
        <v>1047002.53019114</v>
      </c>
      <c r="AA463" s="309">
        <v>1047002.53019114</v>
      </c>
      <c r="AB463" t="s">
        <v>316</v>
      </c>
      <c r="AC463" s="1">
        <v>3</v>
      </c>
      <c r="AD463" t="s">
        <v>131</v>
      </c>
      <c r="AE463" s="17">
        <v>629456.97</v>
      </c>
      <c r="AH463" t="s">
        <v>4</v>
      </c>
      <c r="AI463" t="s">
        <v>4</v>
      </c>
    </row>
    <row r="464" spans="1:35">
      <c r="A464" s="1">
        <v>463</v>
      </c>
      <c r="B464" s="5" t="s">
        <v>2421</v>
      </c>
      <c r="C464" s="4" t="s">
        <v>2421</v>
      </c>
      <c r="D464" s="3">
        <v>3788266000139</v>
      </c>
      <c r="F464" t="s">
        <v>307</v>
      </c>
      <c r="G464" s="4" t="s">
        <v>308</v>
      </c>
      <c r="H464" s="19">
        <v>27194211</v>
      </c>
      <c r="I464" s="19" t="str">
        <f t="shared" si="28"/>
        <v>21 27194211</v>
      </c>
      <c r="J464" s="19"/>
      <c r="K464" s="25" t="s">
        <v>2422</v>
      </c>
      <c r="L464" t="str">
        <f t="shared" si="29"/>
        <v>Rua Dos Tupinambas 956 Centro 30120906 Minas Gerais Belo Horizonte MG BRASIL</v>
      </c>
      <c r="M464" s="4" t="s">
        <v>222</v>
      </c>
      <c r="N464" s="4" t="s">
        <v>2423</v>
      </c>
      <c r="O464" s="4" t="s">
        <v>2424</v>
      </c>
      <c r="P464" s="4"/>
      <c r="Q464" s="4" t="s">
        <v>381</v>
      </c>
      <c r="R464" s="20">
        <v>30120906</v>
      </c>
      <c r="S464" s="4" t="s">
        <v>515</v>
      </c>
      <c r="T464" s="4" t="s">
        <v>630</v>
      </c>
      <c r="U464" s="4" t="s">
        <v>631</v>
      </c>
      <c r="V464" t="s">
        <v>315</v>
      </c>
      <c r="W464" t="s">
        <v>79</v>
      </c>
      <c r="X464" t="s">
        <v>131</v>
      </c>
      <c r="Y464" s="13">
        <v>185765.08390459599</v>
      </c>
      <c r="Z464" s="13">
        <v>187778.01162208401</v>
      </c>
      <c r="AA464" s="309">
        <v>187778.01162208401</v>
      </c>
      <c r="AB464" t="s">
        <v>316</v>
      </c>
      <c r="AC464" s="1">
        <v>3</v>
      </c>
      <c r="AD464" t="s">
        <v>131</v>
      </c>
      <c r="AE464" s="17">
        <v>112891.97</v>
      </c>
      <c r="AH464" t="s">
        <v>4</v>
      </c>
      <c r="AI464" t="s">
        <v>4</v>
      </c>
    </row>
    <row r="465" spans="1:35">
      <c r="A465" s="1">
        <v>464</v>
      </c>
      <c r="B465" s="5" t="s">
        <v>2425</v>
      </c>
      <c r="C465" s="4" t="s">
        <v>2425</v>
      </c>
      <c r="D465" s="3">
        <v>24178880000159</v>
      </c>
      <c r="F465" t="s">
        <v>316</v>
      </c>
      <c r="G465" s="4" t="s">
        <v>383</v>
      </c>
      <c r="H465" s="19">
        <v>98930828</v>
      </c>
      <c r="I465" s="19" t="str">
        <f t="shared" si="28"/>
        <v>22 98930828</v>
      </c>
      <c r="J465" s="19"/>
      <c r="K465" s="25" t="s">
        <v>2426</v>
      </c>
      <c r="L465" t="str">
        <f t="shared" si="29"/>
        <v>Estrada Dr Lourival Martins Beda 459 Loja b Goitacazes 28110000 Rio de Janeiro Campos dos Goytacazes RJ BRASIL</v>
      </c>
      <c r="M465" s="4" t="s">
        <v>484</v>
      </c>
      <c r="N465" s="4" t="s">
        <v>2427</v>
      </c>
      <c r="O465" s="4" t="s">
        <v>2428</v>
      </c>
      <c r="P465" s="4" t="s">
        <v>1062</v>
      </c>
      <c r="Q465" s="4" t="s">
        <v>817</v>
      </c>
      <c r="R465" s="20">
        <v>28110000</v>
      </c>
      <c r="S465" s="4" t="s">
        <v>242</v>
      </c>
      <c r="T465" s="4" t="s">
        <v>390</v>
      </c>
      <c r="U465" s="4" t="s">
        <v>243</v>
      </c>
      <c r="V465" t="s">
        <v>315</v>
      </c>
      <c r="Z465" s="13">
        <v>0</v>
      </c>
      <c r="AA465" s="13"/>
    </row>
    <row r="466" spans="1:35">
      <c r="A466" s="1">
        <v>465</v>
      </c>
      <c r="B466" s="5" t="s">
        <v>2429</v>
      </c>
      <c r="C466" s="4" t="s">
        <v>2429</v>
      </c>
      <c r="D466" s="3">
        <v>17216508001104</v>
      </c>
      <c r="F466" t="s">
        <v>307</v>
      </c>
      <c r="G466" s="4" t="s">
        <v>308</v>
      </c>
      <c r="H466" s="19">
        <v>35062000</v>
      </c>
      <c r="I466" s="19" t="str">
        <f t="shared" si="28"/>
        <v>21 35062000</v>
      </c>
      <c r="J466" s="19"/>
      <c r="K466" s="25" t="s">
        <v>2430</v>
      </c>
      <c r="L466" t="str">
        <f t="shared" si="29"/>
        <v>Av Raja Gabaglia 3502 2o andar sala 201 Estoril 30494310 Belo Horizonte Belo Horizonte BH BRASIL</v>
      </c>
      <c r="M466" s="4" t="s">
        <v>336</v>
      </c>
      <c r="N466" s="4" t="s">
        <v>626</v>
      </c>
      <c r="O466" s="4" t="s">
        <v>2431</v>
      </c>
      <c r="P466" s="4" t="s">
        <v>2432</v>
      </c>
      <c r="Q466" s="4" t="s">
        <v>2433</v>
      </c>
      <c r="R466" s="20">
        <v>30494310</v>
      </c>
      <c r="S466" s="4" t="s">
        <v>630</v>
      </c>
      <c r="T466" s="4" t="s">
        <v>630</v>
      </c>
      <c r="U466" s="4" t="s">
        <v>2434</v>
      </c>
      <c r="V466" t="s">
        <v>315</v>
      </c>
      <c r="W466" t="s">
        <v>79</v>
      </c>
      <c r="X466" t="s">
        <v>131</v>
      </c>
      <c r="Y466" s="13">
        <v>54686.400600571098</v>
      </c>
      <c r="Z466" s="13">
        <v>55278.975745613403</v>
      </c>
      <c r="AA466" s="309">
        <v>55278.975745613403</v>
      </c>
      <c r="AB466" t="s">
        <v>316</v>
      </c>
      <c r="AC466" s="1">
        <v>3</v>
      </c>
      <c r="AD466" t="s">
        <v>131</v>
      </c>
      <c r="AE466" s="17">
        <v>33233.67</v>
      </c>
      <c r="AH466" t="s">
        <v>4</v>
      </c>
      <c r="AI466" t="s">
        <v>4</v>
      </c>
    </row>
    <row r="467" spans="1:35">
      <c r="A467" s="1">
        <v>466</v>
      </c>
      <c r="B467" s="5" t="s">
        <v>2435</v>
      </c>
      <c r="C467" s="4" t="s">
        <v>2435</v>
      </c>
      <c r="D467" s="3">
        <v>19884626000136</v>
      </c>
      <c r="F467" t="s">
        <v>307</v>
      </c>
      <c r="G467" s="4"/>
      <c r="H467" s="19" t="s">
        <v>247</v>
      </c>
      <c r="I467" s="19" t="str">
        <f t="shared" si="28"/>
        <v>não encontrado</v>
      </c>
      <c r="J467" s="19"/>
      <c r="K467" s="25" t="s">
        <v>2436</v>
      </c>
      <c r="L467" t="str">
        <f t="shared" si="29"/>
        <v>Av Via Expressa de Contagem 3850 Cainco 32370-485 Contagem Contagem MG BRASIL</v>
      </c>
      <c r="M467" s="4" t="s">
        <v>336</v>
      </c>
      <c r="N467" t="s">
        <v>2437</v>
      </c>
      <c r="O467" s="25">
        <v>3850</v>
      </c>
      <c r="P467" s="25"/>
      <c r="Q467" t="s">
        <v>2438</v>
      </c>
      <c r="R467" t="s">
        <v>2439</v>
      </c>
      <c r="S467" t="s">
        <v>1610</v>
      </c>
      <c r="T467" t="s">
        <v>1610</v>
      </c>
      <c r="U467" t="s">
        <v>631</v>
      </c>
      <c r="V467" t="s">
        <v>315</v>
      </c>
      <c r="W467" t="s">
        <v>79</v>
      </c>
      <c r="X467" t="s">
        <v>131</v>
      </c>
      <c r="Y467" s="13">
        <v>1776956.62867258</v>
      </c>
      <c r="Z467" s="13">
        <v>1796211.51325825</v>
      </c>
      <c r="AA467" s="309">
        <v>1796211.51325825</v>
      </c>
      <c r="AB467" t="s">
        <v>316</v>
      </c>
      <c r="AC467" s="1">
        <v>3</v>
      </c>
      <c r="AD467" t="s">
        <v>131</v>
      </c>
      <c r="AE467" s="17">
        <v>1079880.73</v>
      </c>
      <c r="AH467" t="s">
        <v>4</v>
      </c>
      <c r="AI467" t="s">
        <v>4</v>
      </c>
    </row>
    <row r="468" spans="1:35">
      <c r="A468" s="1">
        <v>467</v>
      </c>
      <c r="B468" s="5" t="s">
        <v>2440</v>
      </c>
      <c r="C468" s="4" t="s">
        <v>2440</v>
      </c>
      <c r="D468" s="3">
        <v>2830748000309</v>
      </c>
      <c r="F468" t="s">
        <v>307</v>
      </c>
      <c r="G468" s="4" t="s">
        <v>308</v>
      </c>
      <c r="H468" s="19">
        <v>35532313</v>
      </c>
      <c r="I468" s="19" t="str">
        <f t="shared" si="28"/>
        <v>21 35532313</v>
      </c>
      <c r="J468" s="19"/>
      <c r="K468" s="25" t="s">
        <v>2441</v>
      </c>
      <c r="L468" t="str">
        <f t="shared" si="29"/>
        <v>Praia De Botafogo 501 1o andar Botafogo 22250040 Rio de Janeiro Rio de Janeiro RJ BRASIL</v>
      </c>
      <c r="M468" s="4" t="s">
        <v>1161</v>
      </c>
      <c r="N468" s="4" t="s">
        <v>1162</v>
      </c>
      <c r="O468" s="4" t="s">
        <v>2442</v>
      </c>
      <c r="P468" s="4" t="s">
        <v>1068</v>
      </c>
      <c r="Q468" s="4" t="s">
        <v>240</v>
      </c>
      <c r="R468" s="20">
        <v>22250040</v>
      </c>
      <c r="S468" s="4" t="s">
        <v>242</v>
      </c>
      <c r="T468" s="4" t="s">
        <v>242</v>
      </c>
      <c r="U468" s="4" t="s">
        <v>243</v>
      </c>
      <c r="V468" t="s">
        <v>315</v>
      </c>
      <c r="Z468" s="13">
        <v>0</v>
      </c>
      <c r="AA468" s="13"/>
    </row>
    <row r="469" spans="1:35">
      <c r="A469" s="1">
        <v>468</v>
      </c>
      <c r="B469" s="5" t="s">
        <v>2443</v>
      </c>
      <c r="C469" s="4" t="s">
        <v>2443</v>
      </c>
      <c r="D469" s="3">
        <v>2473211000177</v>
      </c>
      <c r="F469" t="s">
        <v>307</v>
      </c>
      <c r="G469" s="4" t="s">
        <v>334</v>
      </c>
      <c r="H469" s="19">
        <v>31063020</v>
      </c>
      <c r="I469" s="19" t="str">
        <f t="shared" si="28"/>
        <v>11 31063020</v>
      </c>
      <c r="J469" s="19"/>
      <c r="K469" s="25" t="s">
        <v>344</v>
      </c>
      <c r="L469" t="str">
        <f t="shared" si="29"/>
        <v>Rua Libero Badaro 293 21o andar Centro 1009000 São Paulo São Paulo SP BRASIL</v>
      </c>
      <c r="M469" s="4" t="s">
        <v>222</v>
      </c>
      <c r="N469" s="4" t="s">
        <v>2444</v>
      </c>
      <c r="O469" s="4" t="s">
        <v>2445</v>
      </c>
      <c r="P469" s="4" t="s">
        <v>1801</v>
      </c>
      <c r="Q469" s="4" t="s">
        <v>381</v>
      </c>
      <c r="R469" s="20">
        <v>1009000</v>
      </c>
      <c r="S469" s="4" t="s">
        <v>341</v>
      </c>
      <c r="T469" s="4" t="s">
        <v>341</v>
      </c>
      <c r="U469" s="4" t="s">
        <v>740</v>
      </c>
      <c r="V469" t="s">
        <v>315</v>
      </c>
      <c r="Z469" s="13">
        <v>0</v>
      </c>
      <c r="AA469" s="13"/>
    </row>
    <row r="470" spans="1:35">
      <c r="A470" s="1">
        <v>469</v>
      </c>
      <c r="B470" s="5" t="s">
        <v>2446</v>
      </c>
      <c r="C470" s="4" t="s">
        <v>2446</v>
      </c>
      <c r="D470" s="3">
        <v>44224818000163</v>
      </c>
      <c r="F470" t="s">
        <v>307</v>
      </c>
      <c r="G470" s="4" t="s">
        <v>334</v>
      </c>
      <c r="H470" s="19">
        <v>42900202</v>
      </c>
      <c r="I470" s="19" t="str">
        <f t="shared" si="28"/>
        <v>11 42900202</v>
      </c>
      <c r="J470" s="19"/>
      <c r="K470" s="25" t="s">
        <v>2447</v>
      </c>
      <c r="L470" t="str">
        <f t="shared" si="29"/>
        <v>Av Jose de Sousa Campos 2021 Sala 53 Cambui 13025320 São Paulo Campinas SP BRASIL</v>
      </c>
      <c r="M470" s="4" t="s">
        <v>336</v>
      </c>
      <c r="N470" s="4" t="s">
        <v>2448</v>
      </c>
      <c r="O470" s="4" t="s">
        <v>2449</v>
      </c>
      <c r="P470" s="4" t="s">
        <v>2450</v>
      </c>
      <c r="Q470" s="4" t="s">
        <v>2451</v>
      </c>
      <c r="R470" s="20">
        <v>13025320</v>
      </c>
      <c r="S470" s="4" t="s">
        <v>341</v>
      </c>
      <c r="T470" s="4" t="s">
        <v>826</v>
      </c>
      <c r="U470" s="4" t="s">
        <v>740</v>
      </c>
      <c r="V470" t="s">
        <v>315</v>
      </c>
      <c r="Z470" s="13">
        <v>0</v>
      </c>
      <c r="AA470" s="13"/>
    </row>
    <row r="471" spans="1:35">
      <c r="A471" s="1">
        <v>470</v>
      </c>
      <c r="B471" t="s">
        <v>187</v>
      </c>
      <c r="C471" t="s">
        <v>187</v>
      </c>
      <c r="D471" s="24" t="s">
        <v>188</v>
      </c>
      <c r="F471" t="s">
        <v>316</v>
      </c>
      <c r="G471">
        <v>11</v>
      </c>
      <c r="H471" s="19" t="s">
        <v>2452</v>
      </c>
      <c r="I471" s="19" t="str">
        <f t="shared" si="28"/>
        <v>11 2225-0656</v>
      </c>
      <c r="J471" s="19"/>
      <c r="K471" s="25" t="s">
        <v>2453</v>
      </c>
      <c r="L471" t="str">
        <f t="shared" si="29"/>
        <v>Rua Henrique Neves Lefevre 205 Jardim Petropolis 04637-000 São Paulo São Paulo SP BRASIL</v>
      </c>
      <c r="M471" t="s">
        <v>222</v>
      </c>
      <c r="N471" t="s">
        <v>2454</v>
      </c>
      <c r="O471">
        <v>205</v>
      </c>
      <c r="Q471" t="s">
        <v>2455</v>
      </c>
      <c r="R471" t="s">
        <v>2456</v>
      </c>
      <c r="S471" t="s">
        <v>341</v>
      </c>
      <c r="T471" t="s">
        <v>341</v>
      </c>
      <c r="U471" t="s">
        <v>740</v>
      </c>
      <c r="V471" t="s">
        <v>315</v>
      </c>
      <c r="W471" t="s">
        <v>79</v>
      </c>
      <c r="X471" t="s">
        <v>131</v>
      </c>
      <c r="Y471" s="13">
        <v>9404.1007000000009</v>
      </c>
      <c r="Z471" s="13">
        <v>9506.0023881256693</v>
      </c>
      <c r="AA471" s="300">
        <v>9506.0023881256693</v>
      </c>
      <c r="AB471" t="s">
        <v>316</v>
      </c>
      <c r="AC471" s="1">
        <v>3</v>
      </c>
      <c r="AD471" t="s">
        <v>131</v>
      </c>
      <c r="AE471" s="17">
        <v>5715</v>
      </c>
      <c r="AF471" s="7"/>
      <c r="AH471" t="s">
        <v>5</v>
      </c>
      <c r="AI471" t="s">
        <v>5</v>
      </c>
    </row>
    <row r="472" spans="1:35">
      <c r="A472" s="1">
        <v>471</v>
      </c>
      <c r="B472" t="s">
        <v>1242</v>
      </c>
      <c r="C472" t="s">
        <v>1241</v>
      </c>
      <c r="D472" s="24" t="s">
        <v>2457</v>
      </c>
      <c r="F472" t="s">
        <v>307</v>
      </c>
      <c r="G472">
        <v>11</v>
      </c>
      <c r="H472" s="19" t="s">
        <v>2458</v>
      </c>
      <c r="I472" s="19" t="str">
        <f t="shared" si="28"/>
        <v>11 4280-6500</v>
      </c>
      <c r="J472" s="19"/>
      <c r="K472" s="25" t="s">
        <v>1243</v>
      </c>
      <c r="L472" t="str">
        <f t="shared" si="29"/>
        <v>Av Jornalista Roberto Marinho 85 Andar 12 Conj 121 Conj 122 Cidade Moncoes 04576-010 São Paulo São Paulo SP BRASIL</v>
      </c>
      <c r="M472" t="s">
        <v>336</v>
      </c>
      <c r="N472" t="s">
        <v>2459</v>
      </c>
      <c r="O472">
        <v>85</v>
      </c>
      <c r="P472" t="s">
        <v>2460</v>
      </c>
      <c r="Q472" t="s">
        <v>1240</v>
      </c>
      <c r="R472" t="s">
        <v>2461</v>
      </c>
      <c r="S472" t="s">
        <v>341</v>
      </c>
      <c r="T472" t="s">
        <v>341</v>
      </c>
      <c r="U472" t="s">
        <v>740</v>
      </c>
      <c r="V472" t="s">
        <v>315</v>
      </c>
      <c r="W472" t="s">
        <v>307</v>
      </c>
      <c r="X472" t="s">
        <v>131</v>
      </c>
      <c r="Y472" s="13">
        <v>-913.54</v>
      </c>
      <c r="Z472" s="13">
        <v>-913.54</v>
      </c>
      <c r="AA472" s="302">
        <v>-913.54</v>
      </c>
      <c r="AD472" s="4"/>
      <c r="AF472" t="s">
        <v>1445</v>
      </c>
      <c r="AH472" t="s">
        <v>6</v>
      </c>
      <c r="AI472" t="s">
        <v>6</v>
      </c>
    </row>
    <row r="473" spans="1:35">
      <c r="A473" s="1">
        <v>472</v>
      </c>
      <c r="B473" t="s">
        <v>1242</v>
      </c>
      <c r="C473" t="s">
        <v>1242</v>
      </c>
      <c r="D473" s="24" t="s">
        <v>2462</v>
      </c>
      <c r="F473" t="s">
        <v>307</v>
      </c>
      <c r="G473">
        <v>21</v>
      </c>
      <c r="H473" s="19" t="s">
        <v>2463</v>
      </c>
      <c r="I473" s="19" t="str">
        <f t="shared" si="28"/>
        <v>21 3500-2420</v>
      </c>
      <c r="J473" s="19"/>
      <c r="K473" s="25" t="s">
        <v>1243</v>
      </c>
      <c r="L473" t="str">
        <f t="shared" si="29"/>
        <v>Av Almirante Barroso 81 28 Andar Sala 2801 A Centro 20031-004 Rio de Janeiro Rio de Janeiro RJ BRASIL</v>
      </c>
      <c r="M473" t="s">
        <v>336</v>
      </c>
      <c r="N473" s="28" t="s">
        <v>557</v>
      </c>
      <c r="O473">
        <v>81</v>
      </c>
      <c r="P473" s="4" t="s">
        <v>2464</v>
      </c>
      <c r="Q473" t="s">
        <v>381</v>
      </c>
      <c r="R473" t="s">
        <v>2465</v>
      </c>
      <c r="S473" t="s">
        <v>242</v>
      </c>
      <c r="T473" t="s">
        <v>242</v>
      </c>
      <c r="U473" t="s">
        <v>243</v>
      </c>
      <c r="V473" t="s">
        <v>315</v>
      </c>
      <c r="W473" t="s">
        <v>79</v>
      </c>
      <c r="X473" t="s">
        <v>131</v>
      </c>
      <c r="Y473" s="13">
        <v>716.81</v>
      </c>
      <c r="Z473" s="13">
        <v>716.81</v>
      </c>
      <c r="AA473" s="303">
        <v>716.81</v>
      </c>
      <c r="AE473" s="17"/>
      <c r="AH473" t="s">
        <v>4</v>
      </c>
    </row>
    <row r="474" spans="1:35">
      <c r="A474" s="1">
        <v>473</v>
      </c>
      <c r="B474" s="5" t="s">
        <v>2466</v>
      </c>
      <c r="C474" s="4" t="s">
        <v>2466</v>
      </c>
      <c r="D474" s="3">
        <v>61514444000130</v>
      </c>
      <c r="F474" t="s">
        <v>307</v>
      </c>
      <c r="G474" s="4" t="s">
        <v>334</v>
      </c>
      <c r="H474" s="19">
        <v>46688900</v>
      </c>
      <c r="I474" s="19" t="str">
        <f t="shared" si="28"/>
        <v>11 46688900</v>
      </c>
      <c r="J474" s="19"/>
      <c r="K474" s="25" t="s">
        <v>2467</v>
      </c>
      <c r="L474" t="str">
        <f t="shared" si="29"/>
        <v>Rua Lady Esteves da Conceição 800 Quadra Y Lote 22-A Novo Cavaleiro 27933420 Rio de Janeiro Macae RJ BRASIL</v>
      </c>
      <c r="M474" s="4" t="s">
        <v>222</v>
      </c>
      <c r="N474" s="4" t="s">
        <v>2468</v>
      </c>
      <c r="O474" s="4" t="s">
        <v>2469</v>
      </c>
      <c r="P474" s="4" t="s">
        <v>2470</v>
      </c>
      <c r="Q474" s="4" t="s">
        <v>2471</v>
      </c>
      <c r="R474" s="20">
        <v>27933420</v>
      </c>
      <c r="S474" s="4" t="s">
        <v>242</v>
      </c>
      <c r="T474" s="4" t="s">
        <v>946</v>
      </c>
      <c r="U474" s="4" t="s">
        <v>243</v>
      </c>
      <c r="V474" t="s">
        <v>315</v>
      </c>
      <c r="W474" t="s">
        <v>79</v>
      </c>
      <c r="X474" t="s">
        <v>131</v>
      </c>
      <c r="Y474" s="13">
        <v>74116.556153644997</v>
      </c>
      <c r="Z474" s="13">
        <v>74919.674086631101</v>
      </c>
      <c r="AA474" s="309">
        <v>74919.674086631101</v>
      </c>
      <c r="AB474" t="s">
        <v>316</v>
      </c>
      <c r="AC474" s="1">
        <v>3</v>
      </c>
      <c r="AD474" t="s">
        <v>131</v>
      </c>
      <c r="AE474" s="17">
        <v>45041.64</v>
      </c>
      <c r="AH474" t="s">
        <v>4</v>
      </c>
      <c r="AI474" t="s">
        <v>4</v>
      </c>
    </row>
    <row r="475" spans="1:35">
      <c r="A475" s="1">
        <v>474</v>
      </c>
      <c r="B475" s="5" t="s">
        <v>189</v>
      </c>
      <c r="C475" s="5" t="s">
        <v>189</v>
      </c>
      <c r="D475" s="24" t="s">
        <v>190</v>
      </c>
      <c r="F475" t="s">
        <v>307</v>
      </c>
      <c r="G475">
        <v>21</v>
      </c>
      <c r="H475" s="19" t="s">
        <v>2472</v>
      </c>
      <c r="I475" s="19" t="str">
        <f t="shared" si="28"/>
        <v>21 2212-9000</v>
      </c>
      <c r="J475" s="19"/>
      <c r="K475" s="25" t="s">
        <v>2473</v>
      </c>
      <c r="L475" t="str">
        <f t="shared" si="29"/>
        <v>Av Nilo Peçanha 11 Sala 1203 1204 1205 Centro 20020-100 Rio de Janeiro Rio de Janeiro RJ BRASIL</v>
      </c>
      <c r="M475" t="s">
        <v>336</v>
      </c>
      <c r="N475" s="28" t="s">
        <v>2029</v>
      </c>
      <c r="O475">
        <v>11</v>
      </c>
      <c r="P475" s="4" t="s">
        <v>2474</v>
      </c>
      <c r="Q475" t="s">
        <v>381</v>
      </c>
      <c r="R475" t="s">
        <v>2475</v>
      </c>
      <c r="S475" t="s">
        <v>242</v>
      </c>
      <c r="T475" t="s">
        <v>242</v>
      </c>
      <c r="U475" t="s">
        <v>243</v>
      </c>
      <c r="V475" t="s">
        <v>315</v>
      </c>
      <c r="W475" t="s">
        <v>79</v>
      </c>
      <c r="X475" t="s">
        <v>131</v>
      </c>
      <c r="Y475" s="13">
        <v>1569289</v>
      </c>
      <c r="Z475" s="13">
        <v>1569289</v>
      </c>
      <c r="AA475" s="300">
        <v>1569289</v>
      </c>
      <c r="AE475" s="17"/>
      <c r="AF475" t="s">
        <v>2476</v>
      </c>
      <c r="AH475" t="s">
        <v>5</v>
      </c>
    </row>
    <row r="476" spans="1:35">
      <c r="A476" s="1">
        <v>475</v>
      </c>
      <c r="B476" s="5" t="s">
        <v>2477</v>
      </c>
      <c r="C476" s="4" t="s">
        <v>2477</v>
      </c>
      <c r="D476" s="30">
        <v>80656722720</v>
      </c>
      <c r="F476" t="s">
        <v>307</v>
      </c>
      <c r="G476" s="4"/>
      <c r="H476" s="19" t="s">
        <v>247</v>
      </c>
      <c r="I476" s="19" t="str">
        <f t="shared" si="28"/>
        <v>não encontrado</v>
      </c>
      <c r="J476" s="19"/>
      <c r="K476" s="25" t="s">
        <v>344</v>
      </c>
      <c r="L476" t="str">
        <f t="shared" si="29"/>
        <v>Rua Nicanor Rivas 634 São Bras 82320460 Parana Curitiba P BRASIL</v>
      </c>
      <c r="M476" s="4" t="s">
        <v>222</v>
      </c>
      <c r="N476" s="4" t="s">
        <v>2478</v>
      </c>
      <c r="O476" s="4" t="s">
        <v>1205</v>
      </c>
      <c r="P476" s="4"/>
      <c r="Q476" s="4" t="s">
        <v>2479</v>
      </c>
      <c r="R476" s="20">
        <v>82320460</v>
      </c>
      <c r="S476" s="4" t="s">
        <v>411</v>
      </c>
      <c r="T476" s="4" t="s">
        <v>420</v>
      </c>
      <c r="U476" s="4" t="s">
        <v>2480</v>
      </c>
      <c r="V476" t="s">
        <v>315</v>
      </c>
      <c r="Z476" s="13">
        <v>0</v>
      </c>
      <c r="AA476" s="13"/>
      <c r="AF476" s="19" t="s">
        <v>1221</v>
      </c>
    </row>
    <row r="477" spans="1:35">
      <c r="A477" s="1">
        <v>476</v>
      </c>
      <c r="B477" s="5" t="s">
        <v>2481</v>
      </c>
      <c r="C477" s="4" t="s">
        <v>2481</v>
      </c>
      <c r="D477" s="3" t="s">
        <v>2482</v>
      </c>
      <c r="F477" t="s">
        <v>307</v>
      </c>
      <c r="G477" s="4" t="s">
        <v>308</v>
      </c>
      <c r="H477" s="19" t="s">
        <v>2483</v>
      </c>
      <c r="I477" s="19" t="str">
        <f t="shared" si="28"/>
        <v>21 6860-8989</v>
      </c>
      <c r="J477" s="19"/>
      <c r="K477" s="25" t="s">
        <v>344</v>
      </c>
      <c r="L477" t="str">
        <f t="shared" si="29"/>
        <v>Rua Juquia 60 Ap 401 Leblon 22441-080 Rio de Janeiro Rio de Janeiro RJ BRASIL</v>
      </c>
      <c r="M477" t="s">
        <v>222</v>
      </c>
      <c r="N477" t="s">
        <v>2484</v>
      </c>
      <c r="O477">
        <v>60</v>
      </c>
      <c r="P477" t="s">
        <v>2485</v>
      </c>
      <c r="Q477" t="s">
        <v>1191</v>
      </c>
      <c r="R477" t="s">
        <v>2486</v>
      </c>
      <c r="S477" t="s">
        <v>242</v>
      </c>
      <c r="T477" t="s">
        <v>242</v>
      </c>
      <c r="U477" t="s">
        <v>243</v>
      </c>
      <c r="V477" t="s">
        <v>315</v>
      </c>
      <c r="Z477" s="13">
        <v>0</v>
      </c>
      <c r="AA477" s="13"/>
      <c r="AF477" s="19" t="s">
        <v>1221</v>
      </c>
    </row>
    <row r="478" spans="1:35">
      <c r="A478" s="1">
        <v>477</v>
      </c>
      <c r="B478" s="5" t="s">
        <v>2487</v>
      </c>
      <c r="C478" s="4" t="s">
        <v>2487</v>
      </c>
      <c r="D478" s="3">
        <v>28931335000142</v>
      </c>
      <c r="F478" t="s">
        <v>307</v>
      </c>
      <c r="G478" s="4" t="s">
        <v>383</v>
      </c>
      <c r="H478" s="19">
        <v>27322555</v>
      </c>
      <c r="I478" s="19" t="str">
        <f t="shared" si="28"/>
        <v>22 27322555</v>
      </c>
      <c r="J478" s="19"/>
      <c r="K478" s="25" t="s">
        <v>2488</v>
      </c>
      <c r="L478" t="str">
        <f t="shared" si="29"/>
        <v>Rua Costa Ferreira 106 Saude 20221240 Rio de Janeiro Rio de Janeiro RJ BRASIL</v>
      </c>
      <c r="M478" s="4" t="s">
        <v>222</v>
      </c>
      <c r="N478" s="4" t="s">
        <v>2489</v>
      </c>
      <c r="O478" s="4" t="s">
        <v>394</v>
      </c>
      <c r="P478" s="4"/>
      <c r="Q478" s="4" t="s">
        <v>794</v>
      </c>
      <c r="R478" s="20">
        <v>20221240</v>
      </c>
      <c r="S478" s="4" t="s">
        <v>242</v>
      </c>
      <c r="T478" s="4" t="s">
        <v>242</v>
      </c>
      <c r="U478" s="4" t="s">
        <v>243</v>
      </c>
      <c r="V478" t="s">
        <v>315</v>
      </c>
      <c r="W478" t="s">
        <v>79</v>
      </c>
      <c r="X478" t="s">
        <v>131</v>
      </c>
      <c r="Y478" s="13">
        <v>330370.18795459298</v>
      </c>
      <c r="Z478" s="13">
        <v>333950.03888453002</v>
      </c>
      <c r="AA478" s="309">
        <v>333950.03888453002</v>
      </c>
      <c r="AB478" t="s">
        <v>316</v>
      </c>
      <c r="AC478" s="1">
        <v>3</v>
      </c>
      <c r="AD478" t="s">
        <v>131</v>
      </c>
      <c r="AE478" s="17">
        <v>200700.46</v>
      </c>
      <c r="AH478" t="s">
        <v>4</v>
      </c>
      <c r="AI478" t="s">
        <v>4</v>
      </c>
    </row>
    <row r="479" spans="1:35">
      <c r="A479" s="1">
        <v>478</v>
      </c>
      <c r="B479" s="5" t="s">
        <v>2490</v>
      </c>
      <c r="C479" s="4" t="s">
        <v>2490</v>
      </c>
      <c r="D479" s="3">
        <v>28890663000148</v>
      </c>
      <c r="F479" t="s">
        <v>307</v>
      </c>
      <c r="G479" s="4"/>
      <c r="H479" s="19" t="s">
        <v>247</v>
      </c>
      <c r="I479" s="19" t="str">
        <f t="shared" si="28"/>
        <v>não encontrado</v>
      </c>
      <c r="J479" s="19"/>
      <c r="K479" s="25" t="s">
        <v>2491</v>
      </c>
      <c r="L479" t="str">
        <f t="shared" si="29"/>
        <v>Av Leitao da Silva 1452 Loja 01 Santa Lucia 29056184 Espirito Santo Vitoria ES BRASIL</v>
      </c>
      <c r="M479" s="4" t="s">
        <v>336</v>
      </c>
      <c r="N479" s="4" t="s">
        <v>2492</v>
      </c>
      <c r="O479" s="4" t="s">
        <v>2493</v>
      </c>
      <c r="P479" s="4" t="s">
        <v>2326</v>
      </c>
      <c r="Q479" s="4" t="s">
        <v>2327</v>
      </c>
      <c r="R479" s="20">
        <v>29056184</v>
      </c>
      <c r="S479" s="4" t="s">
        <v>919</v>
      </c>
      <c r="T479" s="4" t="s">
        <v>920</v>
      </c>
      <c r="U479" s="4" t="s">
        <v>2183</v>
      </c>
      <c r="V479" t="s">
        <v>315</v>
      </c>
      <c r="W479" t="s">
        <v>79</v>
      </c>
      <c r="X479" t="s">
        <v>131</v>
      </c>
      <c r="Y479" s="13">
        <v>87666.589995872593</v>
      </c>
      <c r="Z479" s="13">
        <v>88616.534437482595</v>
      </c>
      <c r="AA479" s="309">
        <v>88616.534437482595</v>
      </c>
      <c r="AB479" t="s">
        <v>316</v>
      </c>
      <c r="AC479" s="1">
        <v>3</v>
      </c>
      <c r="AD479" t="s">
        <v>131</v>
      </c>
      <c r="AE479" s="17">
        <v>53276.18</v>
      </c>
      <c r="AH479" t="s">
        <v>4</v>
      </c>
      <c r="AI479" t="s">
        <v>4</v>
      </c>
    </row>
    <row r="480" spans="1:35">
      <c r="A480" s="1">
        <v>479</v>
      </c>
      <c r="B480" s="5" t="s">
        <v>2494</v>
      </c>
      <c r="C480" s="4" t="s">
        <v>2494</v>
      </c>
      <c r="D480" s="3">
        <v>20343984000110</v>
      </c>
      <c r="F480" t="s">
        <v>307</v>
      </c>
      <c r="G480" s="4"/>
      <c r="H480" s="19" t="s">
        <v>247</v>
      </c>
      <c r="I480" s="19" t="str">
        <f t="shared" si="28"/>
        <v>não encontrado</v>
      </c>
      <c r="J480" s="19"/>
      <c r="K480" s="25" t="s">
        <v>247</v>
      </c>
      <c r="L480" t="str">
        <f t="shared" si="29"/>
        <v>Rua Pedro Gomes Paes 84 Cajueiro 28200973 Rio de Janeiro São João da Barra RJ BRASIL</v>
      </c>
      <c r="M480" s="4" t="s">
        <v>222</v>
      </c>
      <c r="N480" s="4" t="s">
        <v>2495</v>
      </c>
      <c r="O480" s="4" t="s">
        <v>367</v>
      </c>
      <c r="P480" s="4"/>
      <c r="Q480" s="4" t="s">
        <v>323</v>
      </c>
      <c r="R480" s="20">
        <v>28200973</v>
      </c>
      <c r="S480" s="4" t="s">
        <v>242</v>
      </c>
      <c r="T480" s="4" t="s">
        <v>324</v>
      </c>
      <c r="U480" s="4" t="s">
        <v>243</v>
      </c>
      <c r="V480" t="s">
        <v>315</v>
      </c>
      <c r="W480" t="s">
        <v>79</v>
      </c>
      <c r="X480" t="s">
        <v>131</v>
      </c>
      <c r="Y480" s="13">
        <v>1180670.7742176999</v>
      </c>
      <c r="Z480" s="13">
        <v>1193464.3782508001</v>
      </c>
      <c r="AA480" s="309">
        <v>1193464.3782508001</v>
      </c>
      <c r="AB480" t="s">
        <v>316</v>
      </c>
      <c r="AC480" s="1">
        <v>3</v>
      </c>
      <c r="AD480" t="s">
        <v>131</v>
      </c>
      <c r="AE480" s="17">
        <v>717509.7</v>
      </c>
      <c r="AH480" t="s">
        <v>4</v>
      </c>
      <c r="AI480" t="s">
        <v>4</v>
      </c>
    </row>
    <row r="481" spans="1:246">
      <c r="A481" s="1">
        <v>480</v>
      </c>
      <c r="B481" s="5" t="s">
        <v>2496</v>
      </c>
      <c r="C481" s="4" t="s">
        <v>2497</v>
      </c>
      <c r="D481" s="3">
        <v>40030778000168</v>
      </c>
      <c r="F481" t="s">
        <v>307</v>
      </c>
      <c r="G481" s="4" t="s">
        <v>308</v>
      </c>
      <c r="H481" s="19">
        <v>35923537</v>
      </c>
      <c r="I481" s="19" t="str">
        <f t="shared" si="28"/>
        <v>21 35923537</v>
      </c>
      <c r="J481" s="19"/>
      <c r="K481" s="25" t="s">
        <v>2498</v>
      </c>
      <c r="L481" t="str">
        <f t="shared" si="29"/>
        <v>Av Ataulfo de Paiva 204 Sala 202 Leblon 22440033 Rio de Janeiro Rio de Janeiro RJ BRASIL</v>
      </c>
      <c r="M481" s="4" t="s">
        <v>336</v>
      </c>
      <c r="N481" s="4" t="s">
        <v>1188</v>
      </c>
      <c r="O481" s="4" t="s">
        <v>2499</v>
      </c>
      <c r="P481" s="4" t="s">
        <v>2500</v>
      </c>
      <c r="Q481" s="4" t="s">
        <v>1191</v>
      </c>
      <c r="R481" s="20">
        <v>22440033</v>
      </c>
      <c r="S481" s="4" t="s">
        <v>242</v>
      </c>
      <c r="T481" s="4" t="s">
        <v>242</v>
      </c>
      <c r="U481" s="4" t="s">
        <v>243</v>
      </c>
      <c r="V481" t="s">
        <v>315</v>
      </c>
      <c r="Z481" s="13">
        <v>0</v>
      </c>
      <c r="AA481" s="304"/>
      <c r="AI481" s="4"/>
      <c r="AK481" s="4"/>
      <c r="AL481" s="4"/>
      <c r="AM481" s="4"/>
      <c r="AN481" s="4"/>
      <c r="AO481" s="4"/>
      <c r="AP481" s="4"/>
      <c r="AQ481" s="4"/>
      <c r="AR481" s="4"/>
      <c r="AS481" s="4"/>
      <c r="AT481" s="4"/>
      <c r="AU481" s="4"/>
      <c r="AV481" s="4"/>
      <c r="AW481" s="4"/>
      <c r="AX481" s="4"/>
      <c r="AY481" s="4"/>
      <c r="AZ481" s="4"/>
      <c r="BA481" s="4"/>
      <c r="BB481" s="4"/>
      <c r="BC481" s="4"/>
      <c r="BD481" s="4"/>
      <c r="BE481" s="4"/>
      <c r="BF481" s="4"/>
      <c r="BG481" s="4"/>
      <c r="BH481" s="4"/>
      <c r="BI481" s="4"/>
      <c r="BJ481" s="4"/>
      <c r="BK481" s="4"/>
      <c r="BL481" s="4"/>
      <c r="BM481" s="4"/>
      <c r="BN481" s="4"/>
      <c r="BO481" s="4"/>
      <c r="BP481" s="4"/>
      <c r="BQ481" s="4"/>
      <c r="BR481" s="4"/>
      <c r="BS481" s="4"/>
      <c r="BT481" s="4"/>
      <c r="BU481" s="4"/>
      <c r="BV481" s="4"/>
      <c r="BW481" s="4"/>
      <c r="BX481" s="4"/>
      <c r="BY481" s="4"/>
      <c r="BZ481" s="4"/>
      <c r="CA481" s="4"/>
      <c r="CB481" s="4"/>
      <c r="CC481" s="4"/>
      <c r="CD481" s="4"/>
      <c r="CE481" s="4"/>
      <c r="CF481" s="4"/>
      <c r="CG481" s="4"/>
      <c r="CH481" s="4"/>
      <c r="CI481" s="4"/>
      <c r="CJ481" s="4"/>
      <c r="CK481" s="4"/>
      <c r="CL481" s="4"/>
      <c r="CM481" s="4"/>
      <c r="CN481" s="4"/>
      <c r="CO481" s="4"/>
      <c r="CP481" s="4"/>
      <c r="CQ481" s="4"/>
      <c r="CR481" s="4"/>
      <c r="CS481" s="4"/>
      <c r="CT481" s="4"/>
      <c r="CU481" s="4"/>
      <c r="CV481" s="4"/>
      <c r="CW481" s="4"/>
      <c r="CX481" s="4"/>
      <c r="CY481" s="4"/>
      <c r="CZ481" s="4"/>
      <c r="DA481" s="4"/>
      <c r="DB481" s="4"/>
      <c r="DC481" s="4"/>
      <c r="DD481" s="4"/>
      <c r="DE481" s="4"/>
      <c r="DF481" s="4"/>
      <c r="DG481" s="4"/>
      <c r="DH481" s="4"/>
      <c r="DI481" s="4"/>
      <c r="DJ481" s="4"/>
      <c r="DK481" s="4"/>
      <c r="DL481" s="4"/>
      <c r="DM481" s="4"/>
      <c r="DN481" s="4"/>
      <c r="DO481" s="4"/>
      <c r="DP481" s="4"/>
      <c r="DQ481" s="4"/>
      <c r="DR481" s="4"/>
      <c r="DS481" s="4"/>
      <c r="DT481" s="4"/>
      <c r="DU481" s="4"/>
      <c r="DV481" s="4"/>
      <c r="DW481" s="4"/>
      <c r="DX481" s="4"/>
      <c r="DY481" s="4"/>
      <c r="DZ481" s="4"/>
      <c r="EA481" s="4"/>
      <c r="EB481" s="4"/>
      <c r="EC481" s="4"/>
      <c r="ED481" s="4"/>
      <c r="EE481" s="4"/>
      <c r="EF481" s="4"/>
      <c r="EG481" s="4"/>
      <c r="EH481" s="4"/>
      <c r="EI481" s="4"/>
      <c r="EJ481" s="4"/>
      <c r="EK481" s="4"/>
      <c r="EL481" s="4"/>
      <c r="EM481" s="4"/>
      <c r="EN481" s="4"/>
      <c r="EO481" s="4"/>
      <c r="EP481" s="4"/>
      <c r="EQ481" s="4"/>
      <c r="ER481" s="4"/>
      <c r="ES481" s="4"/>
      <c r="ET481" s="4"/>
      <c r="EU481" s="4"/>
      <c r="EV481" s="4"/>
      <c r="EW481" s="4"/>
      <c r="EX481" s="4"/>
      <c r="EY481" s="4"/>
      <c r="EZ481" s="4"/>
      <c r="FA481" s="4"/>
      <c r="FB481" s="4"/>
      <c r="FC481" s="4"/>
      <c r="FD481" s="4"/>
      <c r="FE481" s="4"/>
      <c r="FF481" s="4"/>
      <c r="FG481" s="4"/>
      <c r="FH481" s="4"/>
      <c r="FI481" s="4"/>
      <c r="FJ481" s="4"/>
      <c r="FK481" s="4"/>
      <c r="FL481" s="4"/>
      <c r="FM481" s="4"/>
      <c r="FN481" s="4"/>
      <c r="FO481" s="4"/>
      <c r="FP481" s="4"/>
      <c r="FQ481" s="4"/>
      <c r="FR481" s="4"/>
      <c r="FS481" s="4"/>
      <c r="FT481" s="4"/>
      <c r="FU481" s="4"/>
      <c r="FV481" s="4"/>
      <c r="FW481" s="4"/>
      <c r="FX481" s="4"/>
      <c r="FY481" s="4"/>
      <c r="FZ481" s="4"/>
      <c r="GA481" s="4"/>
      <c r="GB481" s="4"/>
      <c r="GC481" s="4"/>
      <c r="GD481" s="4"/>
      <c r="GE481" s="4"/>
      <c r="GF481" s="4"/>
      <c r="GG481" s="4"/>
      <c r="GH481" s="4"/>
      <c r="GI481" s="4"/>
      <c r="GJ481" s="4"/>
      <c r="GK481" s="4"/>
      <c r="GL481" s="4"/>
      <c r="GM481" s="4"/>
      <c r="GN481" s="4"/>
      <c r="GO481" s="4"/>
      <c r="GP481" s="4"/>
      <c r="GQ481" s="4"/>
      <c r="GR481" s="4"/>
      <c r="GS481" s="4"/>
      <c r="GT481" s="4"/>
      <c r="GU481" s="4"/>
      <c r="GV481" s="4"/>
      <c r="GW481" s="4"/>
      <c r="GX481" s="4"/>
      <c r="GY481" s="4"/>
      <c r="GZ481" s="4"/>
      <c r="HA481" s="4"/>
      <c r="HB481" s="4"/>
      <c r="HC481" s="4"/>
      <c r="HD481" s="4"/>
      <c r="HE481" s="4"/>
      <c r="HF481" s="4"/>
      <c r="HG481" s="4"/>
      <c r="HH481" s="4"/>
      <c r="HI481" s="4"/>
      <c r="HJ481" s="4"/>
      <c r="HK481" s="4"/>
      <c r="HL481" s="4"/>
      <c r="HM481" s="4"/>
      <c r="HN481" s="4"/>
      <c r="HO481" s="4"/>
      <c r="HP481" s="4"/>
      <c r="HQ481" s="4"/>
      <c r="HR481" s="4"/>
      <c r="HS481" s="4"/>
      <c r="HT481" s="4"/>
      <c r="HU481" s="4"/>
      <c r="HV481" s="4"/>
      <c r="HW481" s="4"/>
      <c r="HX481" s="4"/>
      <c r="HY481" s="4"/>
      <c r="HZ481" s="4"/>
      <c r="IA481" s="4"/>
      <c r="IB481" s="4"/>
      <c r="IC481" s="4"/>
      <c r="ID481" s="4"/>
      <c r="IE481" s="4"/>
      <c r="IF481" s="4"/>
      <c r="IG481" s="4"/>
      <c r="IH481" s="4"/>
      <c r="II481" s="4"/>
      <c r="IJ481" s="4"/>
      <c r="IK481" s="4"/>
      <c r="IL481" s="4"/>
    </row>
    <row r="482" spans="1:246">
      <c r="A482" s="1">
        <v>481</v>
      </c>
      <c r="B482" s="5" t="s">
        <v>2501</v>
      </c>
      <c r="C482" s="4" t="s">
        <v>2501</v>
      </c>
      <c r="D482" s="3">
        <v>28356533000120</v>
      </c>
      <c r="F482" t="s">
        <v>307</v>
      </c>
      <c r="G482" s="4"/>
      <c r="H482" s="19" t="s">
        <v>247</v>
      </c>
      <c r="I482" s="19" t="str">
        <f t="shared" si="28"/>
        <v>não encontrado</v>
      </c>
      <c r="J482" s="19"/>
      <c r="K482" s="25" t="s">
        <v>344</v>
      </c>
      <c r="L482" t="str">
        <f t="shared" si="29"/>
        <v>Aut Amaral Peixoto 770 1 0 Distrito 28120000 Rio de Janeiro Campos dos Goytacazes RJ BRASIL</v>
      </c>
      <c r="M482" s="4" t="s">
        <v>2502</v>
      </c>
      <c r="N482" s="4" t="s">
        <v>479</v>
      </c>
      <c r="O482" s="4" t="s">
        <v>2503</v>
      </c>
      <c r="P482" s="4"/>
      <c r="Q482" s="4" t="s">
        <v>2504</v>
      </c>
      <c r="R482" s="20">
        <v>28120000</v>
      </c>
      <c r="S482" s="4" t="s">
        <v>242</v>
      </c>
      <c r="T482" s="4" t="s">
        <v>390</v>
      </c>
      <c r="U482" s="4" t="s">
        <v>243</v>
      </c>
      <c r="V482" t="s">
        <v>315</v>
      </c>
      <c r="Z482" s="13">
        <v>0</v>
      </c>
      <c r="AA482" s="13"/>
    </row>
    <row r="483" spans="1:246">
      <c r="A483" s="1">
        <v>482</v>
      </c>
      <c r="B483" s="5" t="s">
        <v>2505</v>
      </c>
      <c r="C483" s="4" t="s">
        <v>2505</v>
      </c>
      <c r="D483" s="3">
        <v>26853805000171</v>
      </c>
      <c r="F483" t="s">
        <v>316</v>
      </c>
      <c r="G483" s="4" t="s">
        <v>308</v>
      </c>
      <c r="H483" s="19">
        <v>20423559</v>
      </c>
      <c r="I483" s="19" t="str">
        <f t="shared" si="28"/>
        <v>21 20423559</v>
      </c>
      <c r="J483" s="19"/>
      <c r="K483" s="25" t="s">
        <v>2506</v>
      </c>
      <c r="L483" t="str">
        <f t="shared" si="29"/>
        <v>Av Olegario Maciel 531 Sala 345 Barra da Tijuca 22621200 Rio de Janeiro Rio de Janeiro RJ BRASIL</v>
      </c>
      <c r="M483" s="4" t="s">
        <v>336</v>
      </c>
      <c r="N483" s="4" t="s">
        <v>2507</v>
      </c>
      <c r="O483" s="4" t="s">
        <v>2508</v>
      </c>
      <c r="P483" s="4" t="s">
        <v>2509</v>
      </c>
      <c r="Q483" s="4" t="s">
        <v>578</v>
      </c>
      <c r="R483" s="20">
        <v>22621200</v>
      </c>
      <c r="S483" s="4" t="s">
        <v>242</v>
      </c>
      <c r="T483" s="4" t="s">
        <v>242</v>
      </c>
      <c r="U483" s="4" t="s">
        <v>243</v>
      </c>
      <c r="V483" t="s">
        <v>315</v>
      </c>
      <c r="Z483" s="13">
        <v>0</v>
      </c>
      <c r="AA483" s="13"/>
    </row>
    <row r="484" spans="1:246">
      <c r="A484" s="1">
        <v>483</v>
      </c>
      <c r="B484" t="s">
        <v>191</v>
      </c>
      <c r="C484" t="s">
        <v>191</v>
      </c>
      <c r="D484" s="24" t="s">
        <v>192</v>
      </c>
      <c r="F484" t="s">
        <v>307</v>
      </c>
      <c r="G484">
        <v>21</v>
      </c>
      <c r="H484" s="19" t="s">
        <v>2510</v>
      </c>
      <c r="I484" s="19" t="str">
        <f t="shared" si="28"/>
        <v>21 4501-5000</v>
      </c>
      <c r="J484" s="19"/>
      <c r="K484" s="25" t="s">
        <v>2511</v>
      </c>
      <c r="L484" t="str">
        <f t="shared" si="29"/>
        <v>Av Rio Branco S/N Centro 20040-007 Rio de Janeiro Rio de Janeiro RJ BRASIL</v>
      </c>
      <c r="M484" t="s">
        <v>336</v>
      </c>
      <c r="N484" t="s">
        <v>649</v>
      </c>
      <c r="O484" t="s">
        <v>290</v>
      </c>
      <c r="Q484" t="s">
        <v>381</v>
      </c>
      <c r="R484" t="s">
        <v>2512</v>
      </c>
      <c r="S484" t="s">
        <v>242</v>
      </c>
      <c r="T484" t="s">
        <v>242</v>
      </c>
      <c r="U484" t="s">
        <v>243</v>
      </c>
      <c r="V484" t="s">
        <v>315</v>
      </c>
      <c r="W484" t="s">
        <v>79</v>
      </c>
      <c r="X484" t="s">
        <v>131</v>
      </c>
      <c r="Y484" s="13">
        <v>40441.993000000002</v>
      </c>
      <c r="Z484" s="13">
        <v>40880.218126565698</v>
      </c>
      <c r="AA484" s="300">
        <v>40880.218126565698</v>
      </c>
      <c r="AF484" s="15" t="s">
        <v>2513</v>
      </c>
      <c r="AH484" t="s">
        <v>5</v>
      </c>
    </row>
    <row r="485" spans="1:246">
      <c r="A485" s="1">
        <v>484</v>
      </c>
      <c r="B485" s="5" t="s">
        <v>2514</v>
      </c>
      <c r="C485" s="4" t="s">
        <v>2514</v>
      </c>
      <c r="D485" s="3">
        <v>34234474000110</v>
      </c>
      <c r="F485" t="s">
        <v>316</v>
      </c>
      <c r="G485" s="4" t="s">
        <v>383</v>
      </c>
      <c r="H485" s="19">
        <v>88121724</v>
      </c>
      <c r="I485" s="19" t="str">
        <f t="shared" si="28"/>
        <v>22 88121724</v>
      </c>
      <c r="J485" s="19"/>
      <c r="K485" s="25" t="s">
        <v>2515</v>
      </c>
      <c r="L485" t="str">
        <f t="shared" ref="L485:L516" si="30">TRIM(M485&amp;" "&amp;N485&amp;" "&amp;O485&amp;" "&amp;P485&amp;" "&amp;Q485&amp;" "&amp;R485&amp;" "&amp;S485&amp;" "&amp;T485&amp;" "&amp;U485&amp;" "&amp;V485)</f>
        <v>Estrada Do Cajueiro 72 Casa Cajueiro 28200000 Rio de Janeiro São João da Barra RJ BRASIL</v>
      </c>
      <c r="M485" s="4" t="s">
        <v>484</v>
      </c>
      <c r="N485" s="4" t="s">
        <v>2516</v>
      </c>
      <c r="O485" s="4" t="s">
        <v>868</v>
      </c>
      <c r="P485" s="4" t="s">
        <v>1814</v>
      </c>
      <c r="Q485" s="4" t="s">
        <v>323</v>
      </c>
      <c r="R485" s="20">
        <v>28200000</v>
      </c>
      <c r="S485" s="4" t="s">
        <v>242</v>
      </c>
      <c r="T485" s="4" t="s">
        <v>324</v>
      </c>
      <c r="U485" s="4" t="s">
        <v>243</v>
      </c>
      <c r="V485" t="s">
        <v>315</v>
      </c>
      <c r="W485" t="s">
        <v>59</v>
      </c>
      <c r="X485" t="s">
        <v>131</v>
      </c>
      <c r="Y485" s="13">
        <v>585.05999999999995</v>
      </c>
      <c r="Z485" s="13">
        <v>0</v>
      </c>
      <c r="AA485" s="13"/>
      <c r="AF485" t="s">
        <v>2517</v>
      </c>
      <c r="AH485" t="s">
        <v>4</v>
      </c>
      <c r="AJ485" t="s">
        <v>318</v>
      </c>
    </row>
    <row r="486" spans="1:246">
      <c r="A486" s="1">
        <v>485</v>
      </c>
      <c r="B486" s="5" t="s">
        <v>2518</v>
      </c>
      <c r="C486" s="4" t="s">
        <v>2519</v>
      </c>
      <c r="D486" s="3">
        <v>33953340000196</v>
      </c>
      <c r="F486" t="s">
        <v>307</v>
      </c>
      <c r="G486" s="4" t="s">
        <v>308</v>
      </c>
      <c r="H486" s="19">
        <v>32328777</v>
      </c>
      <c r="I486" s="19" t="str">
        <f t="shared" si="28"/>
        <v>21 32328777</v>
      </c>
      <c r="J486" s="19"/>
      <c r="K486" s="25" t="s">
        <v>2520</v>
      </c>
      <c r="L486" t="str">
        <f t="shared" si="30"/>
        <v>Rua Porena 76 Ramos 21040140 Rio de Janeiro Rio de Janeiro RJ BRASIL</v>
      </c>
      <c r="M486" s="4" t="s">
        <v>222</v>
      </c>
      <c r="N486" s="4" t="s">
        <v>2521</v>
      </c>
      <c r="O486" s="4" t="s">
        <v>2522</v>
      </c>
      <c r="P486" s="4"/>
      <c r="Q486" s="4" t="s">
        <v>2047</v>
      </c>
      <c r="R486" s="20">
        <v>21040140</v>
      </c>
      <c r="S486" s="4" t="s">
        <v>242</v>
      </c>
      <c r="T486" s="4" t="s">
        <v>242</v>
      </c>
      <c r="U486" s="4" t="s">
        <v>243</v>
      </c>
      <c r="V486" t="s">
        <v>315</v>
      </c>
      <c r="W486" t="s">
        <v>59</v>
      </c>
      <c r="X486" t="s">
        <v>131</v>
      </c>
      <c r="Y486" s="13">
        <v>5101410.32</v>
      </c>
      <c r="Z486" s="13">
        <v>5131796.7431602199</v>
      </c>
      <c r="AA486" s="309">
        <v>5131796.7431602199</v>
      </c>
      <c r="AB486" t="s">
        <v>316</v>
      </c>
      <c r="AC486" s="1">
        <v>3</v>
      </c>
      <c r="AD486" t="s">
        <v>131</v>
      </c>
      <c r="AE486" s="17">
        <v>3085231.54</v>
      </c>
      <c r="AF486" t="s">
        <v>989</v>
      </c>
      <c r="AH486" t="s">
        <v>4</v>
      </c>
      <c r="AI486" t="s">
        <v>4</v>
      </c>
      <c r="AJ486" t="s">
        <v>2523</v>
      </c>
    </row>
    <row r="487" spans="1:246">
      <c r="A487" s="1">
        <v>486</v>
      </c>
      <c r="B487" s="5" t="s">
        <v>2524</v>
      </c>
      <c r="C487" s="4" t="s">
        <v>2524</v>
      </c>
      <c r="D487" s="3">
        <v>9154984000130</v>
      </c>
      <c r="F487" t="s">
        <v>307</v>
      </c>
      <c r="G487" s="4" t="s">
        <v>376</v>
      </c>
      <c r="H487" s="19">
        <v>32034700</v>
      </c>
      <c r="I487" s="19" t="str">
        <f t="shared" si="28"/>
        <v>47 32034700</v>
      </c>
      <c r="J487" s="19"/>
      <c r="K487" s="25" t="s">
        <v>2525</v>
      </c>
      <c r="L487" t="str">
        <f t="shared" si="30"/>
        <v>Rua Otavio Carneiro 100 Sala 509 Icarai 24230191 Rio de Janeiro Niteroi RJ BRASIL</v>
      </c>
      <c r="M487" s="4" t="s">
        <v>222</v>
      </c>
      <c r="N487" s="4" t="s">
        <v>2526</v>
      </c>
      <c r="O487" s="4" t="s">
        <v>1213</v>
      </c>
      <c r="P487" s="4" t="s">
        <v>2527</v>
      </c>
      <c r="Q487" s="4" t="s">
        <v>1550</v>
      </c>
      <c r="R487" s="20">
        <v>24230191</v>
      </c>
      <c r="S487" s="4" t="s">
        <v>242</v>
      </c>
      <c r="T487" s="4" t="s">
        <v>428</v>
      </c>
      <c r="U487" s="4" t="s">
        <v>243</v>
      </c>
      <c r="V487" t="s">
        <v>315</v>
      </c>
      <c r="W487" t="s">
        <v>79</v>
      </c>
      <c r="X487" t="s">
        <v>131</v>
      </c>
      <c r="Y487" s="13">
        <v>737068.99375590798</v>
      </c>
      <c r="Z487" s="13">
        <v>745055.78317858803</v>
      </c>
      <c r="AA487" s="309">
        <v>745055.78317858803</v>
      </c>
      <c r="AB487" t="s">
        <v>316</v>
      </c>
      <c r="AC487" s="1">
        <v>3</v>
      </c>
      <c r="AD487" t="s">
        <v>131</v>
      </c>
      <c r="AE487" s="17">
        <v>447926.86</v>
      </c>
      <c r="AH487" t="s">
        <v>4</v>
      </c>
      <c r="AI487" t="s">
        <v>4</v>
      </c>
    </row>
    <row r="488" spans="1:246">
      <c r="A488" s="1">
        <v>487</v>
      </c>
      <c r="B488" s="5" t="s">
        <v>2528</v>
      </c>
      <c r="C488" s="4" t="s">
        <v>2528</v>
      </c>
      <c r="D488" s="3">
        <v>15290550000160</v>
      </c>
      <c r="F488" t="s">
        <v>316</v>
      </c>
      <c r="G488" s="4" t="s">
        <v>308</v>
      </c>
      <c r="H488" s="19">
        <v>38527646</v>
      </c>
      <c r="I488" s="19" t="str">
        <f t="shared" si="28"/>
        <v>21 38527646</v>
      </c>
      <c r="J488" s="19"/>
      <c r="K488" s="25" t="s">
        <v>2529</v>
      </c>
      <c r="L488" t="str">
        <f t="shared" si="30"/>
        <v>Rua Da Quitanda 30 Grp 717 Centro 20011030 Rio de Janeiro Rio de Janeiro RJ BRASIL</v>
      </c>
      <c r="M488" s="4" t="s">
        <v>222</v>
      </c>
      <c r="N488" s="4" t="s">
        <v>552</v>
      </c>
      <c r="O488" s="4" t="s">
        <v>2077</v>
      </c>
      <c r="P488" s="4" t="s">
        <v>2530</v>
      </c>
      <c r="Q488" s="4" t="s">
        <v>381</v>
      </c>
      <c r="R488" s="20">
        <v>20011030</v>
      </c>
      <c r="S488" s="4" t="s">
        <v>242</v>
      </c>
      <c r="T488" s="4" t="s">
        <v>242</v>
      </c>
      <c r="U488" s="4" t="s">
        <v>243</v>
      </c>
      <c r="V488" t="s">
        <v>315</v>
      </c>
      <c r="Z488" s="13">
        <v>0</v>
      </c>
      <c r="AA488" s="13"/>
    </row>
    <row r="489" spans="1:246">
      <c r="A489" s="1">
        <v>488</v>
      </c>
      <c r="B489" s="5" t="s">
        <v>2531</v>
      </c>
      <c r="C489" s="4" t="s">
        <v>2531</v>
      </c>
      <c r="D489" s="3" t="s">
        <v>2532</v>
      </c>
      <c r="F489" t="s">
        <v>316</v>
      </c>
      <c r="G489" s="4" t="s">
        <v>1052</v>
      </c>
      <c r="H489" s="19">
        <v>72280222</v>
      </c>
      <c r="I489" s="19" t="str">
        <f t="shared" si="28"/>
        <v>24 72280222</v>
      </c>
      <c r="J489" s="19"/>
      <c r="K489" s="25" t="s">
        <v>344</v>
      </c>
      <c r="L489" t="str">
        <f t="shared" si="30"/>
        <v>Rua Marechal Floriano 230 Centro 28010166 Rio de Janeiro Campos dos Goytacazes RJ BRASIL</v>
      </c>
      <c r="M489" s="4" t="s">
        <v>222</v>
      </c>
      <c r="N489" s="4" t="s">
        <v>965</v>
      </c>
      <c r="O489" s="4" t="s">
        <v>2533</v>
      </c>
      <c r="P489" s="4"/>
      <c r="Q489" s="4" t="s">
        <v>381</v>
      </c>
      <c r="R489" s="20">
        <v>28010166</v>
      </c>
      <c r="S489" s="4" t="s">
        <v>242</v>
      </c>
      <c r="T489" s="4" t="s">
        <v>390</v>
      </c>
      <c r="U489" s="4" t="s">
        <v>243</v>
      </c>
      <c r="V489" t="s">
        <v>315</v>
      </c>
      <c r="Z489" s="13">
        <v>0</v>
      </c>
      <c r="AA489" s="13"/>
    </row>
    <row r="490" spans="1:246">
      <c r="A490" s="1">
        <v>489</v>
      </c>
      <c r="B490" s="5" t="s">
        <v>2534</v>
      </c>
      <c r="C490" s="4" t="s">
        <v>2534</v>
      </c>
      <c r="D490" s="3">
        <v>61198164000160</v>
      </c>
      <c r="F490" t="s">
        <v>307</v>
      </c>
      <c r="G490" s="4" t="s">
        <v>334</v>
      </c>
      <c r="H490" s="19">
        <v>23936762</v>
      </c>
      <c r="I490" s="19" t="str">
        <f t="shared" si="28"/>
        <v>11 23936762</v>
      </c>
      <c r="J490" s="19"/>
      <c r="K490" s="25" t="s">
        <v>2535</v>
      </c>
      <c r="L490" t="str">
        <f t="shared" si="30"/>
        <v>Av Rio Branco 1489 Rua Guaianases 1238 Campos Eliseos 1205001 São Paulo São Paulo SP BRASIL</v>
      </c>
      <c r="M490" s="4" t="s">
        <v>336</v>
      </c>
      <c r="N490" s="4" t="s">
        <v>649</v>
      </c>
      <c r="O490" s="4" t="s">
        <v>2536</v>
      </c>
      <c r="P490" s="4" t="s">
        <v>2537</v>
      </c>
      <c r="Q490" s="4" t="s">
        <v>2538</v>
      </c>
      <c r="R490" s="20">
        <v>1205001</v>
      </c>
      <c r="S490" s="4" t="s">
        <v>341</v>
      </c>
      <c r="T490" s="4" t="s">
        <v>341</v>
      </c>
      <c r="U490" s="4" t="s">
        <v>740</v>
      </c>
      <c r="V490" t="s">
        <v>315</v>
      </c>
      <c r="Z490" s="13">
        <v>0</v>
      </c>
      <c r="AA490" s="13"/>
    </row>
    <row r="491" spans="1:246">
      <c r="A491" s="1">
        <v>490</v>
      </c>
      <c r="B491" s="5" t="s">
        <v>2539</v>
      </c>
      <c r="C491" s="4" t="s">
        <v>2539</v>
      </c>
      <c r="D491" s="3">
        <v>16551758000158</v>
      </c>
      <c r="F491" t="s">
        <v>307</v>
      </c>
      <c r="G491" s="4" t="s">
        <v>334</v>
      </c>
      <c r="H491" s="19">
        <v>33664309</v>
      </c>
      <c r="I491" s="19" t="str">
        <f t="shared" si="28"/>
        <v>11 33664309</v>
      </c>
      <c r="J491" s="19"/>
      <c r="K491" s="25" t="s">
        <v>2540</v>
      </c>
      <c r="L491" t="str">
        <f t="shared" si="30"/>
        <v>Al Barao de Piracicaba 740 Bloco A 6o andar Campos Eliseos 1216012 São Paulo São Paulo SP BRASIL</v>
      </c>
      <c r="M491" s="4" t="s">
        <v>445</v>
      </c>
      <c r="N491" s="4" t="s">
        <v>2541</v>
      </c>
      <c r="O491" s="4" t="s">
        <v>2542</v>
      </c>
      <c r="P491" s="4" t="s">
        <v>2543</v>
      </c>
      <c r="Q491" s="4" t="s">
        <v>2538</v>
      </c>
      <c r="R491" s="20">
        <v>1216012</v>
      </c>
      <c r="S491" s="4" t="s">
        <v>341</v>
      </c>
      <c r="T491" s="4" t="s">
        <v>341</v>
      </c>
      <c r="U491" s="4" t="s">
        <v>740</v>
      </c>
      <c r="V491" t="s">
        <v>315</v>
      </c>
      <c r="Z491" s="13">
        <v>0</v>
      </c>
      <c r="AA491" s="13"/>
    </row>
    <row r="492" spans="1:246">
      <c r="A492" s="1">
        <v>491</v>
      </c>
      <c r="B492" s="5" t="s">
        <v>193</v>
      </c>
      <c r="C492" s="4" t="s">
        <v>193</v>
      </c>
      <c r="D492" s="3">
        <v>10911381000114</v>
      </c>
      <c r="F492" t="s">
        <v>316</v>
      </c>
      <c r="G492" s="4" t="s">
        <v>308</v>
      </c>
      <c r="H492" s="19">
        <v>22404811</v>
      </c>
      <c r="I492" s="19" t="str">
        <f t="shared" si="28"/>
        <v>21 22404811</v>
      </c>
      <c r="J492" s="19"/>
      <c r="K492" s="25" t="s">
        <v>2544</v>
      </c>
      <c r="L492" t="str">
        <f t="shared" si="30"/>
        <v>Av Primeiro de Março 153 Centro 20010-00 Rio de Janeiro Rio de Janeiro RJ BRASIL</v>
      </c>
      <c r="M492" s="4" t="s">
        <v>336</v>
      </c>
      <c r="N492" s="4" t="s">
        <v>1043</v>
      </c>
      <c r="O492" s="23">
        <v>153</v>
      </c>
      <c r="P492" s="4"/>
      <c r="Q492" s="4" t="s">
        <v>381</v>
      </c>
      <c r="R492" s="20" t="s">
        <v>2545</v>
      </c>
      <c r="S492" s="4" t="s">
        <v>242</v>
      </c>
      <c r="T492" s="4" t="s">
        <v>242</v>
      </c>
      <c r="U492" s="4" t="s">
        <v>243</v>
      </c>
      <c r="V492" t="s">
        <v>315</v>
      </c>
      <c r="W492" t="s">
        <v>307</v>
      </c>
      <c r="X492" t="s">
        <v>131</v>
      </c>
      <c r="Y492" s="13">
        <v>121.7</v>
      </c>
      <c r="Z492" s="13">
        <v>121.7</v>
      </c>
      <c r="AA492" s="302">
        <v>121.7</v>
      </c>
      <c r="AD492" s="4"/>
      <c r="AH492" t="s">
        <v>6</v>
      </c>
      <c r="AI492" t="s">
        <v>6</v>
      </c>
    </row>
    <row r="493" spans="1:246">
      <c r="A493" s="1">
        <v>492</v>
      </c>
      <c r="B493" s="5" t="s">
        <v>193</v>
      </c>
      <c r="C493" s="5" t="s">
        <v>193</v>
      </c>
      <c r="D493" s="24" t="s">
        <v>194</v>
      </c>
      <c r="F493" t="s">
        <v>316</v>
      </c>
      <c r="G493">
        <v>21</v>
      </c>
      <c r="H493" s="19" t="s">
        <v>2546</v>
      </c>
      <c r="I493" s="19" t="str">
        <f t="shared" si="28"/>
        <v>21 2240-0766</v>
      </c>
      <c r="J493" s="19"/>
      <c r="K493" s="25" t="s">
        <v>247</v>
      </c>
      <c r="L493" t="str">
        <f t="shared" si="30"/>
        <v>Av Primeiro de Março 153 Loja Centro 20010-000 Rio de Janeiro Rio de Janeiro RJ BRASIL</v>
      </c>
      <c r="M493" t="s">
        <v>336</v>
      </c>
      <c r="N493" t="s">
        <v>1043</v>
      </c>
      <c r="O493">
        <v>153</v>
      </c>
      <c r="P493" t="s">
        <v>856</v>
      </c>
      <c r="Q493" t="s">
        <v>381</v>
      </c>
      <c r="R493" t="s">
        <v>2547</v>
      </c>
      <c r="S493" t="s">
        <v>242</v>
      </c>
      <c r="T493" t="s">
        <v>242</v>
      </c>
      <c r="U493" t="s">
        <v>243</v>
      </c>
      <c r="V493" t="s">
        <v>315</v>
      </c>
      <c r="W493" t="s">
        <v>79</v>
      </c>
      <c r="X493" t="s">
        <v>131</v>
      </c>
      <c r="Y493" s="13">
        <v>235.2</v>
      </c>
      <c r="Z493" s="13">
        <v>235.2</v>
      </c>
      <c r="AA493" s="300">
        <v>235.2</v>
      </c>
      <c r="AF493" s="17"/>
      <c r="AH493" t="s">
        <v>5</v>
      </c>
    </row>
    <row r="494" spans="1:246">
      <c r="A494" s="1">
        <v>493</v>
      </c>
      <c r="B494" s="5" t="s">
        <v>2548</v>
      </c>
      <c r="C494" s="4" t="s">
        <v>2548</v>
      </c>
      <c r="D494" s="3">
        <v>2793152000114</v>
      </c>
      <c r="F494" t="s">
        <v>307</v>
      </c>
      <c r="G494" s="4"/>
      <c r="H494" s="19" t="s">
        <v>247</v>
      </c>
      <c r="I494" s="19" t="str">
        <f t="shared" si="28"/>
        <v>não encontrado</v>
      </c>
      <c r="J494" s="19"/>
      <c r="K494" s="25" t="s">
        <v>344</v>
      </c>
      <c r="L494" t="str">
        <f t="shared" si="30"/>
        <v>Av Alberto Lamego 700 Pq.Horto 28015622 Rio de Janeiro Rio de Janeiro RJ BRASIL</v>
      </c>
      <c r="M494" s="4" t="s">
        <v>336</v>
      </c>
      <c r="N494" s="4" t="s">
        <v>854</v>
      </c>
      <c r="O494" s="4" t="s">
        <v>2549</v>
      </c>
      <c r="P494" s="4"/>
      <c r="Q494" s="4" t="s">
        <v>2550</v>
      </c>
      <c r="R494" s="20">
        <v>28015622</v>
      </c>
      <c r="S494" s="4" t="s">
        <v>242</v>
      </c>
      <c r="T494" s="4" t="s">
        <v>242</v>
      </c>
      <c r="U494" s="4" t="s">
        <v>243</v>
      </c>
      <c r="V494" t="s">
        <v>315</v>
      </c>
      <c r="Z494" s="13">
        <v>0</v>
      </c>
      <c r="AA494" s="304"/>
    </row>
    <row r="495" spans="1:246">
      <c r="A495" s="1">
        <v>494</v>
      </c>
      <c r="B495" s="5" t="s">
        <v>2551</v>
      </c>
      <c r="C495" s="4" t="s">
        <v>2551</v>
      </c>
      <c r="D495" s="3">
        <v>23568430000100</v>
      </c>
      <c r="F495" t="s">
        <v>307</v>
      </c>
      <c r="G495" s="4" t="s">
        <v>334</v>
      </c>
      <c r="H495" s="19">
        <v>41958307</v>
      </c>
      <c r="I495" s="19" t="str">
        <f t="shared" si="28"/>
        <v>11 41958307</v>
      </c>
      <c r="J495" s="19"/>
      <c r="K495" s="25" t="s">
        <v>2552</v>
      </c>
      <c r="L495" t="str">
        <f t="shared" si="30"/>
        <v>Av Cauaxi 293 8o andar Sala 816 Alphaville Industrial 6454020 São Paulo Barueri SP BRASIL</v>
      </c>
      <c r="M495" s="4" t="s">
        <v>336</v>
      </c>
      <c r="N495" s="4" t="s">
        <v>2553</v>
      </c>
      <c r="O495" s="4" t="s">
        <v>2445</v>
      </c>
      <c r="P495" s="4" t="s">
        <v>2554</v>
      </c>
      <c r="Q495" s="4" t="s">
        <v>448</v>
      </c>
      <c r="R495" s="20">
        <v>6454020</v>
      </c>
      <c r="S495" s="4" t="s">
        <v>341</v>
      </c>
      <c r="T495" s="4" t="s">
        <v>449</v>
      </c>
      <c r="U495" s="4" t="s">
        <v>740</v>
      </c>
      <c r="V495" t="s">
        <v>315</v>
      </c>
      <c r="Z495" s="13">
        <v>0</v>
      </c>
      <c r="AA495" s="13"/>
    </row>
    <row r="496" spans="1:246">
      <c r="A496" s="1">
        <v>495</v>
      </c>
      <c r="B496" s="5" t="s">
        <v>2555</v>
      </c>
      <c r="C496" s="4" t="s">
        <v>2555</v>
      </c>
      <c r="D496" s="3">
        <v>66922600000204</v>
      </c>
      <c r="F496" t="s">
        <v>307</v>
      </c>
      <c r="G496" s="4" t="s">
        <v>383</v>
      </c>
      <c r="H496" s="19">
        <v>27414675</v>
      </c>
      <c r="I496" s="19" t="str">
        <f t="shared" si="28"/>
        <v>22 27414675</v>
      </c>
      <c r="J496" s="19"/>
      <c r="K496" s="25" t="s">
        <v>2556</v>
      </c>
      <c r="L496" t="str">
        <f t="shared" si="30"/>
        <v>Rua Henri Dunant 780 Edif Torre B 3o andar Santo Amaro 4709110 São Paulo São Paulo SP BRASIL</v>
      </c>
      <c r="M496" s="4" t="s">
        <v>222</v>
      </c>
      <c r="N496" s="4" t="s">
        <v>2363</v>
      </c>
      <c r="O496" s="4" t="s">
        <v>2557</v>
      </c>
      <c r="P496" s="4" t="s">
        <v>2558</v>
      </c>
      <c r="Q496" s="4" t="s">
        <v>2365</v>
      </c>
      <c r="R496" s="20">
        <v>4709110</v>
      </c>
      <c r="S496" s="4" t="s">
        <v>341</v>
      </c>
      <c r="T496" s="4" t="s">
        <v>341</v>
      </c>
      <c r="U496" s="4" t="s">
        <v>740</v>
      </c>
      <c r="V496" t="s">
        <v>315</v>
      </c>
      <c r="W496" t="s">
        <v>79</v>
      </c>
      <c r="X496" t="s">
        <v>131</v>
      </c>
      <c r="Y496" s="13">
        <v>88448.767638650999</v>
      </c>
      <c r="Z496" s="13">
        <v>89407.187661484699</v>
      </c>
      <c r="AA496" s="309">
        <v>89407.187661484699</v>
      </c>
      <c r="AB496" t="s">
        <v>316</v>
      </c>
      <c r="AC496" s="1">
        <v>3</v>
      </c>
      <c r="AD496" t="s">
        <v>131</v>
      </c>
      <c r="AE496" s="17">
        <v>53751.519999999997</v>
      </c>
      <c r="AH496" t="s">
        <v>4</v>
      </c>
      <c r="AI496" t="s">
        <v>4</v>
      </c>
    </row>
    <row r="497" spans="1:36">
      <c r="A497" s="1">
        <v>496</v>
      </c>
      <c r="B497" s="5" t="s">
        <v>2559</v>
      </c>
      <c r="C497" s="4" t="s">
        <v>2559</v>
      </c>
      <c r="D497" s="3">
        <v>3112766000156</v>
      </c>
      <c r="F497" t="s">
        <v>307</v>
      </c>
      <c r="G497" s="4" t="s">
        <v>308</v>
      </c>
      <c r="H497" s="19">
        <v>33845075</v>
      </c>
      <c r="I497" s="19" t="str">
        <f t="shared" si="28"/>
        <v>21 33845075</v>
      </c>
      <c r="J497" s="19"/>
      <c r="K497" s="25" t="s">
        <v>2560</v>
      </c>
      <c r="L497" t="str">
        <f t="shared" si="30"/>
        <v>Rua 2b Quadra lll Lote 20A Civit ll 29168068 Espirito Santo Serra ES BRASIL</v>
      </c>
      <c r="M497" s="4" t="s">
        <v>222</v>
      </c>
      <c r="N497" s="4" t="s">
        <v>2561</v>
      </c>
      <c r="O497" s="4"/>
      <c r="P497" s="4" t="s">
        <v>2562</v>
      </c>
      <c r="Q497" s="4" t="s">
        <v>2563</v>
      </c>
      <c r="R497" s="20">
        <v>29168068</v>
      </c>
      <c r="S497" s="4" t="s">
        <v>919</v>
      </c>
      <c r="T497" s="4" t="s">
        <v>961</v>
      </c>
      <c r="U497" s="4" t="s">
        <v>2183</v>
      </c>
      <c r="V497" t="s">
        <v>315</v>
      </c>
      <c r="W497" t="s">
        <v>79</v>
      </c>
      <c r="X497" t="s">
        <v>131</v>
      </c>
      <c r="Y497" s="13">
        <v>2279261.6524622799</v>
      </c>
      <c r="Z497" s="13">
        <v>2303959.4528196701</v>
      </c>
      <c r="AA497" s="309">
        <v>2303959.4528196701</v>
      </c>
      <c r="AB497" t="s">
        <v>316</v>
      </c>
      <c r="AC497" s="1">
        <v>3</v>
      </c>
      <c r="AD497" t="s">
        <v>131</v>
      </c>
      <c r="AE497" s="17">
        <v>1385138.33</v>
      </c>
      <c r="AH497" t="s">
        <v>4</v>
      </c>
      <c r="AI497" t="s">
        <v>4</v>
      </c>
    </row>
    <row r="498" spans="1:36">
      <c r="A498" s="1">
        <v>497</v>
      </c>
      <c r="B498" s="5" t="s">
        <v>2564</v>
      </c>
      <c r="C498" s="4" t="s">
        <v>2564</v>
      </c>
      <c r="D498" s="3">
        <v>2289050000166</v>
      </c>
      <c r="F498" t="s">
        <v>307</v>
      </c>
      <c r="G498" s="4" t="s">
        <v>573</v>
      </c>
      <c r="H498" s="19">
        <v>32814030</v>
      </c>
      <c r="I498" s="19" t="str">
        <f t="shared" si="28"/>
        <v>31 32814030</v>
      </c>
      <c r="J498" s="19"/>
      <c r="K498" s="25" t="s">
        <v>344</v>
      </c>
      <c r="L498" t="str">
        <f t="shared" si="30"/>
        <v>Rua Congonhas 494 Santo Antonio 30330100 Minas Gerais Belo Horizonte MG BRASIL</v>
      </c>
      <c r="M498" s="4" t="s">
        <v>222</v>
      </c>
      <c r="N498" s="4" t="s">
        <v>516</v>
      </c>
      <c r="O498" s="4" t="s">
        <v>2565</v>
      </c>
      <c r="P498" s="4"/>
      <c r="Q498" s="4" t="s">
        <v>2566</v>
      </c>
      <c r="R498" s="20">
        <v>30330100</v>
      </c>
      <c r="S498" s="4" t="s">
        <v>515</v>
      </c>
      <c r="T498" s="4" t="s">
        <v>630</v>
      </c>
      <c r="U498" s="4" t="s">
        <v>631</v>
      </c>
      <c r="V498" t="s">
        <v>315</v>
      </c>
      <c r="Z498" s="13">
        <v>0</v>
      </c>
      <c r="AA498" s="13"/>
    </row>
    <row r="499" spans="1:36">
      <c r="A499" s="1">
        <v>498</v>
      </c>
      <c r="B499" s="5" t="s">
        <v>2567</v>
      </c>
      <c r="C499" s="4" t="s">
        <v>2567</v>
      </c>
      <c r="D499" s="3">
        <v>42498733000148</v>
      </c>
      <c r="F499" t="s">
        <v>307</v>
      </c>
      <c r="G499" s="4" t="s">
        <v>308</v>
      </c>
      <c r="H499" s="19">
        <v>25033000</v>
      </c>
      <c r="I499" s="19" t="str">
        <f t="shared" si="28"/>
        <v>21 25033000</v>
      </c>
      <c r="J499" s="19"/>
      <c r="K499" s="25" t="s">
        <v>344</v>
      </c>
      <c r="L499" t="str">
        <f t="shared" si="30"/>
        <v>Rua São Clemente Botafogo 22260-006 Rio de Janeiro Rio de Janeiro RJ BRASIL</v>
      </c>
      <c r="M499" s="4" t="s">
        <v>222</v>
      </c>
      <c r="N499" s="4" t="s">
        <v>2568</v>
      </c>
      <c r="O499" s="4"/>
      <c r="P499" s="4"/>
      <c r="Q499" s="4" t="s">
        <v>240</v>
      </c>
      <c r="R499" s="20" t="s">
        <v>2569</v>
      </c>
      <c r="S499" s="4" t="s">
        <v>242</v>
      </c>
      <c r="T499" s="4" t="s">
        <v>242</v>
      </c>
      <c r="U499" s="4" t="s">
        <v>243</v>
      </c>
      <c r="V499" t="s">
        <v>315</v>
      </c>
      <c r="Z499" s="13">
        <v>0</v>
      </c>
      <c r="AA499" s="13"/>
    </row>
    <row r="500" spans="1:36">
      <c r="A500" s="1">
        <v>499</v>
      </c>
      <c r="B500" s="5" t="s">
        <v>2570</v>
      </c>
      <c r="C500" s="4" t="s">
        <v>2570</v>
      </c>
      <c r="D500" s="3">
        <v>29116894000161</v>
      </c>
      <c r="F500" t="s">
        <v>307</v>
      </c>
      <c r="G500" s="4"/>
      <c r="H500" s="19" t="s">
        <v>247</v>
      </c>
      <c r="I500" s="19" t="str">
        <f t="shared" si="28"/>
        <v>não encontrado</v>
      </c>
      <c r="J500" s="19"/>
      <c r="K500" s="25" t="s">
        <v>344</v>
      </c>
      <c r="L500" t="str">
        <f t="shared" si="30"/>
        <v>Rua Ponciano de Azevedo Furtado 47 Parque Santo Amaro 28030045 Rio de Janeiro Campos dos Goytacazes RJ BRASIL</v>
      </c>
      <c r="M500" s="4" t="s">
        <v>222</v>
      </c>
      <c r="N500" s="4" t="s">
        <v>2571</v>
      </c>
      <c r="O500" s="4" t="s">
        <v>376</v>
      </c>
      <c r="P500" s="4"/>
      <c r="Q500" s="4" t="s">
        <v>600</v>
      </c>
      <c r="R500" s="20">
        <v>28030045</v>
      </c>
      <c r="S500" s="4" t="s">
        <v>242</v>
      </c>
      <c r="T500" s="4" t="s">
        <v>390</v>
      </c>
      <c r="U500" s="4" t="s">
        <v>243</v>
      </c>
      <c r="V500" t="s">
        <v>315</v>
      </c>
      <c r="Z500" s="13">
        <v>0</v>
      </c>
      <c r="AA500" s="13"/>
    </row>
    <row r="501" spans="1:36">
      <c r="A501" s="1">
        <v>500</v>
      </c>
      <c r="B501" s="5" t="s">
        <v>2572</v>
      </c>
      <c r="C501" s="4" t="s">
        <v>2572</v>
      </c>
      <c r="D501" s="3">
        <v>23568370000125</v>
      </c>
      <c r="E501" s="4"/>
      <c r="F501" s="4" t="s">
        <v>307</v>
      </c>
      <c r="G501" s="4"/>
      <c r="H501" s="19" t="s">
        <v>2573</v>
      </c>
      <c r="I501" s="19" t="str">
        <f t="shared" si="28"/>
        <v>11 4195-8307</v>
      </c>
      <c r="J501" s="19"/>
      <c r="K501" s="25" t="s">
        <v>2574</v>
      </c>
      <c r="L501" t="str">
        <f t="shared" si="30"/>
        <v>BRASIL</v>
      </c>
      <c r="M501" s="4"/>
      <c r="N501" s="4"/>
      <c r="O501" s="4"/>
      <c r="P501" s="4"/>
      <c r="Q501" s="4"/>
      <c r="R501" s="4"/>
      <c r="S501" s="4"/>
      <c r="T501" s="4"/>
      <c r="U501" s="4"/>
      <c r="V501" s="4" t="s">
        <v>315</v>
      </c>
      <c r="W501" s="4" t="s">
        <v>59</v>
      </c>
      <c r="X501" s="4" t="s">
        <v>131</v>
      </c>
      <c r="Y501" s="13">
        <v>65091.57</v>
      </c>
      <c r="Z501" s="13">
        <v>0</v>
      </c>
      <c r="AA501" s="13"/>
      <c r="AB501" s="4"/>
      <c r="AC501" s="22"/>
      <c r="AD501" s="4"/>
      <c r="AE501" s="8"/>
      <c r="AF501" s="4" t="s">
        <v>773</v>
      </c>
      <c r="AG501" s="4"/>
      <c r="AH501" s="4" t="s">
        <v>4</v>
      </c>
      <c r="AJ501" t="s">
        <v>318</v>
      </c>
    </row>
    <row r="502" spans="1:36">
      <c r="A502" s="1">
        <v>501</v>
      </c>
      <c r="B502" s="5" t="s">
        <v>2575</v>
      </c>
      <c r="C502" s="4" t="s">
        <v>2575</v>
      </c>
      <c r="D502" s="3">
        <v>6118361000113</v>
      </c>
      <c r="F502" t="s">
        <v>307</v>
      </c>
      <c r="G502" s="4" t="s">
        <v>308</v>
      </c>
      <c r="H502" s="19">
        <v>25126005</v>
      </c>
      <c r="I502" s="19" t="str">
        <f t="shared" si="28"/>
        <v>21 25126005</v>
      </c>
      <c r="J502" s="19"/>
      <c r="K502" s="25" t="s">
        <v>2576</v>
      </c>
      <c r="L502" t="str">
        <f t="shared" si="30"/>
        <v>Rod RJ 116 KM 47 Castalia 28680000 Rio de Janeiro Cachoeiras de Macacu RJ BRASIL</v>
      </c>
      <c r="M502" s="4" t="s">
        <v>310</v>
      </c>
      <c r="N502" s="4" t="s">
        <v>2577</v>
      </c>
      <c r="O502" s="4"/>
      <c r="P502" s="4" t="s">
        <v>2578</v>
      </c>
      <c r="Q502" s="4" t="s">
        <v>2579</v>
      </c>
      <c r="R502" s="20">
        <v>28680000</v>
      </c>
      <c r="S502" s="4" t="s">
        <v>242</v>
      </c>
      <c r="T502" s="4" t="s">
        <v>2580</v>
      </c>
      <c r="U502" s="4" t="s">
        <v>243</v>
      </c>
      <c r="V502" t="s">
        <v>315</v>
      </c>
      <c r="W502" t="s">
        <v>79</v>
      </c>
      <c r="X502" t="s">
        <v>131</v>
      </c>
      <c r="Y502" s="13">
        <v>90442.272436633997</v>
      </c>
      <c r="Z502" s="13">
        <v>91422.293833517295</v>
      </c>
      <c r="AA502" s="309">
        <v>91422.293833517295</v>
      </c>
      <c r="AB502" t="s">
        <v>316</v>
      </c>
      <c r="AC502" s="1">
        <v>3</v>
      </c>
      <c r="AD502" t="s">
        <v>131</v>
      </c>
      <c r="AE502" s="17">
        <v>54963</v>
      </c>
      <c r="AF502" t="s">
        <v>2581</v>
      </c>
      <c r="AH502" t="s">
        <v>4</v>
      </c>
      <c r="AI502" t="s">
        <v>4</v>
      </c>
    </row>
    <row r="503" spans="1:36">
      <c r="A503" s="1">
        <v>502</v>
      </c>
      <c r="B503" s="5" t="s">
        <v>2582</v>
      </c>
      <c r="C503" s="4" t="s">
        <v>2582</v>
      </c>
      <c r="D503" s="3">
        <v>48588746000194</v>
      </c>
      <c r="F503" t="s">
        <v>316</v>
      </c>
      <c r="G503" s="4" t="s">
        <v>308</v>
      </c>
      <c r="H503" s="19">
        <v>22169900</v>
      </c>
      <c r="I503" s="19" t="str">
        <f t="shared" si="28"/>
        <v>21 22169900</v>
      </c>
      <c r="J503" s="19"/>
      <c r="K503" s="25" t="s">
        <v>2583</v>
      </c>
      <c r="L503" t="str">
        <f t="shared" si="30"/>
        <v>Pc Eugenio Jardim 35 Apto 201 Copacabana 22061040 Rio de Janeiro Rio de Janeiro RJ BRASIL</v>
      </c>
      <c r="M503" s="4" t="s">
        <v>712</v>
      </c>
      <c r="N503" s="4" t="s">
        <v>2584</v>
      </c>
      <c r="O503" s="4" t="s">
        <v>1832</v>
      </c>
      <c r="P503" s="4" t="s">
        <v>2585</v>
      </c>
      <c r="Q503" s="4" t="s">
        <v>1110</v>
      </c>
      <c r="R503" s="20">
        <v>22061040</v>
      </c>
      <c r="S503" s="4" t="s">
        <v>242</v>
      </c>
      <c r="T503" s="4" t="s">
        <v>242</v>
      </c>
      <c r="U503" s="4" t="s">
        <v>243</v>
      </c>
      <c r="V503" t="s">
        <v>315</v>
      </c>
      <c r="Z503" s="13">
        <v>0</v>
      </c>
      <c r="AA503" s="13"/>
    </row>
    <row r="504" spans="1:36">
      <c r="A504" s="1">
        <v>503</v>
      </c>
      <c r="B504" s="5" t="s">
        <v>2586</v>
      </c>
      <c r="C504" s="4" t="s">
        <v>2586</v>
      </c>
      <c r="D504" s="3">
        <v>2276451000181</v>
      </c>
      <c r="F504" t="s">
        <v>316</v>
      </c>
      <c r="G504" s="4" t="s">
        <v>308</v>
      </c>
      <c r="H504" s="19">
        <v>99867921</v>
      </c>
      <c r="I504" s="19" t="str">
        <f t="shared" si="28"/>
        <v>21 99867921</v>
      </c>
      <c r="J504" s="19"/>
      <c r="K504" s="25" t="s">
        <v>2587</v>
      </c>
      <c r="L504" t="str">
        <f t="shared" si="30"/>
        <v>Praia De Botafogo 316 Cob 02 Botafogo 22250040 Rio de Janeiro Rio de Janeiro RJ BRASIL</v>
      </c>
      <c r="M504" s="4" t="s">
        <v>1161</v>
      </c>
      <c r="N504" s="4" t="s">
        <v>1162</v>
      </c>
      <c r="O504" s="4" t="s">
        <v>2588</v>
      </c>
      <c r="P504" s="4" t="s">
        <v>2589</v>
      </c>
      <c r="Q504" s="4" t="s">
        <v>240</v>
      </c>
      <c r="R504" s="20">
        <v>22250040</v>
      </c>
      <c r="S504" s="4" t="s">
        <v>242</v>
      </c>
      <c r="T504" s="4" t="s">
        <v>242</v>
      </c>
      <c r="U504" s="4" t="s">
        <v>243</v>
      </c>
      <c r="V504" t="s">
        <v>315</v>
      </c>
      <c r="Z504" s="13">
        <v>0</v>
      </c>
      <c r="AA504" s="13"/>
    </row>
    <row r="505" spans="1:36">
      <c r="A505" s="1">
        <v>504</v>
      </c>
      <c r="B505" s="5" t="s">
        <v>2590</v>
      </c>
      <c r="C505" s="4" t="s">
        <v>2590</v>
      </c>
      <c r="D505" s="3">
        <v>85307015000150</v>
      </c>
      <c r="F505" t="s">
        <v>307</v>
      </c>
      <c r="G505" s="4"/>
      <c r="H505" s="19" t="s">
        <v>247</v>
      </c>
      <c r="I505" s="19" t="str">
        <f t="shared" si="28"/>
        <v>não encontrado</v>
      </c>
      <c r="J505" s="19"/>
      <c r="K505" s="25" t="s">
        <v>247</v>
      </c>
      <c r="L505" t="str">
        <f t="shared" si="30"/>
        <v>Av Das Industrias 940 Industrial 94930230 Rio Grande do Sul Cachoeirinha RGS BRASIL</v>
      </c>
      <c r="M505" s="4" t="s">
        <v>336</v>
      </c>
      <c r="N505" s="4" t="s">
        <v>2591</v>
      </c>
      <c r="O505" s="4" t="s">
        <v>2592</v>
      </c>
      <c r="P505" s="4"/>
      <c r="Q505" s="4" t="s">
        <v>2593</v>
      </c>
      <c r="R505" s="20">
        <v>94930230</v>
      </c>
      <c r="S505" s="4" t="s">
        <v>1786</v>
      </c>
      <c r="T505" s="4" t="s">
        <v>2594</v>
      </c>
      <c r="U505" s="4" t="s">
        <v>2595</v>
      </c>
      <c r="V505" t="s">
        <v>315</v>
      </c>
      <c r="W505" t="s">
        <v>79</v>
      </c>
      <c r="X505" t="s">
        <v>131</v>
      </c>
      <c r="Y505" s="13">
        <v>172230.23813752001</v>
      </c>
      <c r="Z505" s="13">
        <v>174096.503922509</v>
      </c>
      <c r="AA505" s="309">
        <v>174096.503922509</v>
      </c>
      <c r="AB505" t="s">
        <v>316</v>
      </c>
      <c r="AC505" s="1">
        <v>3</v>
      </c>
      <c r="AD505" t="s">
        <v>131</v>
      </c>
      <c r="AE505" s="17">
        <v>104666.66</v>
      </c>
      <c r="AH505" t="s">
        <v>4</v>
      </c>
      <c r="AI505" t="s">
        <v>4</v>
      </c>
    </row>
    <row r="506" spans="1:36">
      <c r="A506" s="1">
        <v>505</v>
      </c>
      <c r="B506" s="5" t="s">
        <v>2596</v>
      </c>
      <c r="C506" s="4" t="s">
        <v>2596</v>
      </c>
      <c r="D506" s="3">
        <v>17428731005447</v>
      </c>
      <c r="F506" t="s">
        <v>307</v>
      </c>
      <c r="G506" s="4" t="s">
        <v>308</v>
      </c>
      <c r="H506" s="19">
        <v>21322250</v>
      </c>
      <c r="I506" s="19" t="str">
        <f t="shared" si="28"/>
        <v>21 21322250</v>
      </c>
      <c r="J506" s="19"/>
      <c r="K506" s="25" t="s">
        <v>2597</v>
      </c>
      <c r="L506" t="str">
        <f t="shared" si="30"/>
        <v>Rua Faz Monte Libano Monte Libano 29300970 Espirito Santo Cachoeiro de Itapemirim ES BRASIL</v>
      </c>
      <c r="M506" s="4" t="s">
        <v>222</v>
      </c>
      <c r="N506" s="4" t="s">
        <v>2598</v>
      </c>
      <c r="O506" s="4"/>
      <c r="P506" s="4"/>
      <c r="Q506" s="4" t="s">
        <v>2599</v>
      </c>
      <c r="R506" s="20">
        <v>29300970</v>
      </c>
      <c r="S506" s="4" t="s">
        <v>919</v>
      </c>
      <c r="T506" s="4" t="s">
        <v>2600</v>
      </c>
      <c r="U506" s="4" t="s">
        <v>2183</v>
      </c>
      <c r="V506" t="s">
        <v>315</v>
      </c>
      <c r="W506" t="s">
        <v>79</v>
      </c>
      <c r="X506" t="s">
        <v>131</v>
      </c>
      <c r="Y506" s="13">
        <v>3655456.54821243</v>
      </c>
      <c r="Z506" s="13">
        <v>3695066.62805796</v>
      </c>
      <c r="AA506" s="309">
        <v>3695066.62805796</v>
      </c>
      <c r="AB506" t="s">
        <v>316</v>
      </c>
      <c r="AC506" s="1">
        <v>3</v>
      </c>
      <c r="AD506" t="s">
        <v>131</v>
      </c>
      <c r="AE506" s="17">
        <v>2221470.7000000002</v>
      </c>
      <c r="AH506" t="s">
        <v>4</v>
      </c>
      <c r="AI506" t="s">
        <v>4</v>
      </c>
    </row>
    <row r="507" spans="1:36">
      <c r="A507" s="1">
        <v>506</v>
      </c>
      <c r="B507" s="5" t="s">
        <v>2601</v>
      </c>
      <c r="C507" s="4" t="s">
        <v>2601</v>
      </c>
      <c r="D507" s="3">
        <v>9066740000103</v>
      </c>
      <c r="F507" t="s">
        <v>307</v>
      </c>
      <c r="G507" s="4" t="s">
        <v>383</v>
      </c>
      <c r="H507" s="19">
        <v>27342325</v>
      </c>
      <c r="I507" s="19" t="str">
        <f t="shared" si="28"/>
        <v>22 27342325</v>
      </c>
      <c r="J507" s="19"/>
      <c r="K507" s="25" t="s">
        <v>2602</v>
      </c>
      <c r="L507" t="str">
        <f t="shared" si="30"/>
        <v>Rua Doutor Lacerda Sobrinho 345 Centro 28010076 Rio de Janeiro Campos dos Goytacazes RJ BRASIL</v>
      </c>
      <c r="M507" s="4" t="s">
        <v>222</v>
      </c>
      <c r="N507" s="4" t="s">
        <v>2603</v>
      </c>
      <c r="O507" s="4" t="s">
        <v>2604</v>
      </c>
      <c r="P507" s="4"/>
      <c r="Q507" s="4" t="s">
        <v>381</v>
      </c>
      <c r="R507" s="20">
        <v>28010076</v>
      </c>
      <c r="S507" s="4" t="s">
        <v>242</v>
      </c>
      <c r="T507" s="4" t="s">
        <v>390</v>
      </c>
      <c r="U507" s="4" t="s">
        <v>243</v>
      </c>
      <c r="V507" t="s">
        <v>315</v>
      </c>
      <c r="Z507" s="13">
        <v>0</v>
      </c>
      <c r="AA507" s="13"/>
    </row>
    <row r="508" spans="1:36">
      <c r="A508" s="1">
        <v>507</v>
      </c>
      <c r="B508" s="5" t="s">
        <v>2605</v>
      </c>
      <c r="C508" s="4" t="s">
        <v>2605</v>
      </c>
      <c r="D508" s="3">
        <v>61150751009135</v>
      </c>
      <c r="F508" t="s">
        <v>307</v>
      </c>
      <c r="G508" s="4" t="s">
        <v>2067</v>
      </c>
      <c r="H508" s="19">
        <v>32356349</v>
      </c>
      <c r="I508" s="19" t="str">
        <f t="shared" si="28"/>
        <v>15 32356349</v>
      </c>
      <c r="J508" s="19"/>
      <c r="K508" s="25" t="s">
        <v>2606</v>
      </c>
      <c r="L508" t="str">
        <f t="shared" si="30"/>
        <v>Av Cidade Lima 86 Sala 201 e 202 Santo Cristo 20220710 Rio de Janeiro Rio de Janeiro RJ BRASIL</v>
      </c>
      <c r="M508" s="4" t="s">
        <v>336</v>
      </c>
      <c r="N508" s="4" t="s">
        <v>2607</v>
      </c>
      <c r="O508" s="4" t="s">
        <v>2288</v>
      </c>
      <c r="P508" s="4" t="s">
        <v>2608</v>
      </c>
      <c r="Q508" s="4" t="s">
        <v>2226</v>
      </c>
      <c r="R508" s="20">
        <v>20220710</v>
      </c>
      <c r="S508" s="4" t="s">
        <v>242</v>
      </c>
      <c r="T508" s="4" t="s">
        <v>242</v>
      </c>
      <c r="U508" s="4" t="s">
        <v>243</v>
      </c>
      <c r="V508" t="s">
        <v>315</v>
      </c>
      <c r="W508" t="s">
        <v>79</v>
      </c>
      <c r="X508" t="s">
        <v>131</v>
      </c>
      <c r="Y508" s="13">
        <v>857749.47323149396</v>
      </c>
      <c r="Z508" s="13">
        <v>867043.94156234304</v>
      </c>
      <c r="AA508" s="309">
        <v>867043.94156234304</v>
      </c>
      <c r="AB508" t="s">
        <v>316</v>
      </c>
      <c r="AC508" s="1">
        <v>3</v>
      </c>
      <c r="AD508" t="s">
        <v>131</v>
      </c>
      <c r="AE508" s="17">
        <v>521266.03</v>
      </c>
      <c r="AH508" t="s">
        <v>4</v>
      </c>
      <c r="AI508" t="s">
        <v>4</v>
      </c>
    </row>
    <row r="509" spans="1:36">
      <c r="A509" s="1">
        <v>508</v>
      </c>
      <c r="B509" s="5" t="s">
        <v>195</v>
      </c>
      <c r="C509" s="4" t="s">
        <v>195</v>
      </c>
      <c r="D509" s="3">
        <v>14646416000196</v>
      </c>
      <c r="F509" t="s">
        <v>307</v>
      </c>
      <c r="G509" s="4">
        <v>21</v>
      </c>
      <c r="H509" s="19" t="s">
        <v>2609</v>
      </c>
      <c r="I509" s="19" t="str">
        <f t="shared" si="28"/>
        <v>21 3368-2099</v>
      </c>
      <c r="J509" s="19"/>
      <c r="K509" s="25" t="s">
        <v>2610</v>
      </c>
      <c r="L509" t="str">
        <f t="shared" si="30"/>
        <v>Rua Professor Rodolfo Coutinho 48 Mare 21030-160 Rio de Janeiro Rio de Janeiro RJ BRASIL</v>
      </c>
      <c r="M509" s="4" t="s">
        <v>222</v>
      </c>
      <c r="N509" s="4" t="s">
        <v>2611</v>
      </c>
      <c r="O509" s="25">
        <v>48</v>
      </c>
      <c r="P509" s="4"/>
      <c r="Q509" s="4" t="s">
        <v>2379</v>
      </c>
      <c r="R509" s="20" t="s">
        <v>2612</v>
      </c>
      <c r="S509" s="4" t="s">
        <v>242</v>
      </c>
      <c r="T509" s="4" t="s">
        <v>242</v>
      </c>
      <c r="U509" s="4" t="s">
        <v>243</v>
      </c>
      <c r="V509" t="s">
        <v>315</v>
      </c>
      <c r="W509" t="s">
        <v>79</v>
      </c>
      <c r="X509" t="s">
        <v>131</v>
      </c>
      <c r="Y509" s="13">
        <v>1234.133</v>
      </c>
      <c r="Z509" s="13">
        <v>1247.5068750821099</v>
      </c>
      <c r="AA509" s="300">
        <v>1247.5068750821099</v>
      </c>
      <c r="AB509" t="s">
        <v>316</v>
      </c>
      <c r="AC509" s="1">
        <v>3</v>
      </c>
      <c r="AD509" t="s">
        <v>131</v>
      </c>
      <c r="AE509" s="17">
        <v>750</v>
      </c>
      <c r="AH509" t="s">
        <v>5</v>
      </c>
      <c r="AI509" t="s">
        <v>5</v>
      </c>
    </row>
    <row r="510" spans="1:36">
      <c r="A510" s="1">
        <v>509</v>
      </c>
      <c r="B510" s="5" t="s">
        <v>2613</v>
      </c>
      <c r="C510" s="4" t="s">
        <v>2613</v>
      </c>
      <c r="D510" s="3">
        <v>10366412000101</v>
      </c>
      <c r="F510" t="s">
        <v>316</v>
      </c>
      <c r="G510" s="4" t="s">
        <v>308</v>
      </c>
      <c r="H510" s="19">
        <v>70041404</v>
      </c>
      <c r="I510" s="19" t="str">
        <f t="shared" si="28"/>
        <v>21 70041404</v>
      </c>
      <c r="J510" s="19"/>
      <c r="K510" s="25" t="s">
        <v>2614</v>
      </c>
      <c r="L510" t="str">
        <f t="shared" si="30"/>
        <v>Av Nossa Senhora de Copacabana 1344 Loja C Copacabana 22070012 Rio de Janeiro Rio de Janeiro RJ BRASIL</v>
      </c>
      <c r="M510" s="4" t="s">
        <v>336</v>
      </c>
      <c r="N510" s="4" t="s">
        <v>2615</v>
      </c>
      <c r="O510" s="4" t="s">
        <v>2616</v>
      </c>
      <c r="P510" s="4" t="s">
        <v>2024</v>
      </c>
      <c r="Q510" s="4" t="s">
        <v>1110</v>
      </c>
      <c r="R510" s="20">
        <v>22070012</v>
      </c>
      <c r="S510" s="4" t="s">
        <v>242</v>
      </c>
      <c r="T510" s="4" t="s">
        <v>242</v>
      </c>
      <c r="U510" s="4" t="s">
        <v>243</v>
      </c>
      <c r="V510" t="s">
        <v>315</v>
      </c>
      <c r="Z510" s="13">
        <v>0</v>
      </c>
      <c r="AA510" s="13"/>
    </row>
    <row r="511" spans="1:36">
      <c r="A511" s="1">
        <v>510</v>
      </c>
      <c r="B511" s="5" t="s">
        <v>2617</v>
      </c>
      <c r="C511" s="4" t="s">
        <v>2617</v>
      </c>
      <c r="D511" s="3">
        <v>14574559000130</v>
      </c>
      <c r="F511" t="s">
        <v>316</v>
      </c>
      <c r="G511" s="4" t="s">
        <v>308</v>
      </c>
      <c r="H511" s="19">
        <v>81508915</v>
      </c>
      <c r="I511" s="19" t="str">
        <f t="shared" si="28"/>
        <v>21 81508915</v>
      </c>
      <c r="J511" s="19"/>
      <c r="K511" s="25" t="s">
        <v>2618</v>
      </c>
      <c r="L511" t="str">
        <f t="shared" si="30"/>
        <v>Rua Pires de Carvalho 433 A Maria da Graça 21050630 Rio de Janeiro Rio de Janeiro RJ BRASIL</v>
      </c>
      <c r="M511" s="4" t="s">
        <v>222</v>
      </c>
      <c r="N511" s="4" t="s">
        <v>2619</v>
      </c>
      <c r="O511" s="4" t="s">
        <v>2620</v>
      </c>
      <c r="P511" s="4" t="s">
        <v>1109</v>
      </c>
      <c r="Q511" s="4" t="s">
        <v>2621</v>
      </c>
      <c r="R511" s="20">
        <v>21050630</v>
      </c>
      <c r="S511" s="4" t="s">
        <v>242</v>
      </c>
      <c r="T511" s="4" t="s">
        <v>242</v>
      </c>
      <c r="U511" s="4" t="s">
        <v>243</v>
      </c>
      <c r="V511" t="s">
        <v>315</v>
      </c>
      <c r="Z511" s="13">
        <v>0</v>
      </c>
      <c r="AA511" s="13"/>
    </row>
    <row r="512" spans="1:36">
      <c r="A512" s="1">
        <v>511</v>
      </c>
      <c r="B512" s="5" t="s">
        <v>2622</v>
      </c>
      <c r="C512" s="4" t="s">
        <v>2622</v>
      </c>
      <c r="D512" s="3">
        <v>8216192000180</v>
      </c>
      <c r="F512" t="s">
        <v>307</v>
      </c>
      <c r="G512" s="4" t="s">
        <v>383</v>
      </c>
      <c r="H512" s="19">
        <v>99587343</v>
      </c>
      <c r="I512" s="19" t="str">
        <f t="shared" si="28"/>
        <v>22 99587343</v>
      </c>
      <c r="J512" s="19"/>
      <c r="K512" s="25" t="s">
        <v>344</v>
      </c>
      <c r="L512" t="str">
        <f t="shared" si="30"/>
        <v>Rua A Chacara S do Cajueiro Cajuerio 28200000 Rio de Janeiro São João da Barra RJ BRASIL</v>
      </c>
      <c r="M512" s="4" t="s">
        <v>222</v>
      </c>
      <c r="N512" s="4" t="s">
        <v>2623</v>
      </c>
      <c r="O512" s="4"/>
      <c r="P512" s="4"/>
      <c r="Q512" s="4" t="s">
        <v>2624</v>
      </c>
      <c r="R512" s="20">
        <v>28200000</v>
      </c>
      <c r="S512" s="4" t="s">
        <v>242</v>
      </c>
      <c r="T512" s="4" t="s">
        <v>324</v>
      </c>
      <c r="U512" s="4" t="s">
        <v>243</v>
      </c>
      <c r="V512" t="s">
        <v>315</v>
      </c>
      <c r="Z512" s="13">
        <v>0</v>
      </c>
      <c r="AA512" s="13"/>
    </row>
    <row r="513" spans="1:36">
      <c r="A513" s="1">
        <v>512</v>
      </c>
      <c r="B513" s="5" t="s">
        <v>2625</v>
      </c>
      <c r="C513" s="4" t="s">
        <v>2625</v>
      </c>
      <c r="D513" s="3">
        <v>40288219000152</v>
      </c>
      <c r="F513" t="s">
        <v>307</v>
      </c>
      <c r="G513" s="4"/>
      <c r="H513" s="19" t="s">
        <v>247</v>
      </c>
      <c r="I513" s="19" t="str">
        <f t="shared" si="28"/>
        <v>não encontrado</v>
      </c>
      <c r="J513" s="19"/>
      <c r="K513" s="25" t="s">
        <v>2626</v>
      </c>
      <c r="L513" t="str">
        <f t="shared" si="30"/>
        <v>Rua Senador Alencar 157 São Cristovao 20921430 Rio de Janeiro Rio de Janeiro RJ BRASIL</v>
      </c>
      <c r="M513" s="4" t="s">
        <v>222</v>
      </c>
      <c r="N513" s="4" t="s">
        <v>2627</v>
      </c>
      <c r="O513" s="23">
        <v>157</v>
      </c>
      <c r="P513" s="4"/>
      <c r="Q513" s="4" t="s">
        <v>2000</v>
      </c>
      <c r="R513" s="20">
        <v>20921430</v>
      </c>
      <c r="S513" s="4" t="s">
        <v>242</v>
      </c>
      <c r="T513" s="4" t="s">
        <v>242</v>
      </c>
      <c r="U513" s="4" t="s">
        <v>243</v>
      </c>
      <c r="V513" t="s">
        <v>315</v>
      </c>
      <c r="W513" t="s">
        <v>79</v>
      </c>
      <c r="X513" t="s">
        <v>131</v>
      </c>
      <c r="Y513" s="13">
        <v>19917.671373804202</v>
      </c>
      <c r="Z513" s="13">
        <v>20133.496823525202</v>
      </c>
      <c r="AA513" s="309">
        <v>20133.496823525202</v>
      </c>
      <c r="AB513" t="s">
        <v>316</v>
      </c>
      <c r="AC513" s="1">
        <v>3</v>
      </c>
      <c r="AD513" t="s">
        <v>131</v>
      </c>
      <c r="AE513" s="17">
        <v>12104.24</v>
      </c>
      <c r="AH513" t="s">
        <v>4</v>
      </c>
      <c r="AI513" t="s">
        <v>4</v>
      </c>
    </row>
    <row r="514" spans="1:36">
      <c r="A514" s="1">
        <v>513</v>
      </c>
      <c r="B514" s="5" t="s">
        <v>2628</v>
      </c>
      <c r="C514" s="4" t="s">
        <v>2628</v>
      </c>
      <c r="D514" s="3">
        <v>43472900000144</v>
      </c>
      <c r="F514" t="s">
        <v>307</v>
      </c>
      <c r="G514" s="4" t="s">
        <v>383</v>
      </c>
      <c r="H514" s="19">
        <v>99825652</v>
      </c>
      <c r="I514" s="19" t="str">
        <f t="shared" si="28"/>
        <v>22 99825652</v>
      </c>
      <c r="J514" s="19"/>
      <c r="K514" s="25" t="s">
        <v>2629</v>
      </c>
      <c r="L514" t="str">
        <f t="shared" si="30"/>
        <v>x x x x x x x x BRASIL</v>
      </c>
      <c r="M514" s="4" t="s">
        <v>58</v>
      </c>
      <c r="N514" s="4" t="s">
        <v>58</v>
      </c>
      <c r="O514" s="4" t="s">
        <v>58</v>
      </c>
      <c r="P514" s="4" t="s">
        <v>58</v>
      </c>
      <c r="Q514" s="4" t="s">
        <v>58</v>
      </c>
      <c r="R514" s="20" t="s">
        <v>58</v>
      </c>
      <c r="S514" s="4" t="s">
        <v>58</v>
      </c>
      <c r="T514" s="4" t="s">
        <v>58</v>
      </c>
      <c r="V514" t="s">
        <v>315</v>
      </c>
      <c r="W514" t="s">
        <v>59</v>
      </c>
      <c r="X514" t="s">
        <v>131</v>
      </c>
      <c r="Y514" s="13">
        <v>16838</v>
      </c>
      <c r="Z514" s="13">
        <v>0</v>
      </c>
      <c r="AA514" s="13"/>
      <c r="AF514" t="s">
        <v>989</v>
      </c>
      <c r="AH514" t="s">
        <v>4</v>
      </c>
      <c r="AJ514" t="s">
        <v>318</v>
      </c>
    </row>
    <row r="515" spans="1:36">
      <c r="A515" s="1">
        <v>514</v>
      </c>
      <c r="B515" s="5" t="s">
        <v>2630</v>
      </c>
      <c r="C515" s="4" t="s">
        <v>2630</v>
      </c>
      <c r="D515" s="3">
        <v>1308567000192</v>
      </c>
      <c r="F515" t="s">
        <v>307</v>
      </c>
      <c r="G515" s="4" t="s">
        <v>308</v>
      </c>
      <c r="H515" s="19">
        <v>25440607</v>
      </c>
      <c r="I515" s="19" t="str">
        <f t="shared" si="28"/>
        <v>21 25440607</v>
      </c>
      <c r="J515" s="19"/>
      <c r="K515" s="25" t="s">
        <v>2631</v>
      </c>
      <c r="L515" t="str">
        <f t="shared" si="30"/>
        <v>Rua Alcindo Guanabara 25 Grupos 1801/02/03/04 Centro 20031130 Rio de Janeiro Rio de Janeiro RJ BRASIL</v>
      </c>
      <c r="M515" s="4" t="s">
        <v>222</v>
      </c>
      <c r="N515" s="4" t="s">
        <v>1051</v>
      </c>
      <c r="O515" s="4" t="s">
        <v>2632</v>
      </c>
      <c r="P515" s="4" t="s">
        <v>2633</v>
      </c>
      <c r="Q515" s="4" t="s">
        <v>381</v>
      </c>
      <c r="R515" s="20">
        <v>20031130</v>
      </c>
      <c r="S515" s="4" t="s">
        <v>242</v>
      </c>
      <c r="T515" s="4" t="s">
        <v>242</v>
      </c>
      <c r="U515" s="4" t="s">
        <v>243</v>
      </c>
      <c r="V515" t="s">
        <v>315</v>
      </c>
      <c r="Z515" s="13">
        <v>0</v>
      </c>
      <c r="AA515" s="13"/>
    </row>
    <row r="516" spans="1:36">
      <c r="A516" s="1">
        <v>515</v>
      </c>
      <c r="B516" s="5" t="s">
        <v>196</v>
      </c>
      <c r="C516" s="4" t="s">
        <v>196</v>
      </c>
      <c r="D516" s="3">
        <v>4200953000154</v>
      </c>
      <c r="F516" t="s">
        <v>307</v>
      </c>
      <c r="G516" s="4" t="s">
        <v>308</v>
      </c>
      <c r="H516" s="19">
        <v>22632204</v>
      </c>
      <c r="I516" s="19" t="str">
        <f t="shared" si="28"/>
        <v>21 22632204</v>
      </c>
      <c r="J516" s="19"/>
      <c r="K516" s="25" t="s">
        <v>2634</v>
      </c>
      <c r="L516" t="str">
        <f t="shared" si="30"/>
        <v>Rua Dias Ferreira 190 Sala 401 Leblon 22431050 Rio de Janeiro Rio de Janeiro RJ BRASIL</v>
      </c>
      <c r="M516" s="4" t="s">
        <v>222</v>
      </c>
      <c r="N516" s="4" t="s">
        <v>2635</v>
      </c>
      <c r="O516" s="4" t="s">
        <v>2636</v>
      </c>
      <c r="P516" s="4" t="s">
        <v>2637</v>
      </c>
      <c r="Q516" s="4" t="s">
        <v>1191</v>
      </c>
      <c r="R516" s="20">
        <v>22431050</v>
      </c>
      <c r="S516" s="4" t="s">
        <v>242</v>
      </c>
      <c r="T516" s="4" t="s">
        <v>242</v>
      </c>
      <c r="U516" s="4" t="s">
        <v>243</v>
      </c>
      <c r="V516" t="s">
        <v>315</v>
      </c>
      <c r="W516" t="s">
        <v>59</v>
      </c>
      <c r="X516" t="s">
        <v>131</v>
      </c>
      <c r="Y516" s="13">
        <v>27963.17</v>
      </c>
      <c r="Z516" s="13">
        <v>31549.95</v>
      </c>
      <c r="AA516" s="300">
        <v>0</v>
      </c>
      <c r="AE516" s="17"/>
      <c r="AF516" t="s">
        <v>989</v>
      </c>
      <c r="AH516" t="s">
        <v>5</v>
      </c>
      <c r="AJ516" t="s">
        <v>318</v>
      </c>
    </row>
    <row r="517" spans="1:36">
      <c r="A517" s="1">
        <v>516</v>
      </c>
      <c r="B517" s="5" t="s">
        <v>2638</v>
      </c>
      <c r="C517" s="4" t="s">
        <v>2638</v>
      </c>
      <c r="D517" s="3">
        <v>42427558000106</v>
      </c>
      <c r="E517" s="4"/>
      <c r="F517" s="4" t="s">
        <v>307</v>
      </c>
      <c r="G517" s="4" t="s">
        <v>308</v>
      </c>
      <c r="H517" s="19" t="s">
        <v>2639</v>
      </c>
      <c r="I517" s="19" t="str">
        <f t="shared" ref="I517:I580" si="31">TRIM(G517&amp;" "&amp;H517)</f>
        <v>21 3547-8116</v>
      </c>
      <c r="J517" s="19"/>
      <c r="K517" s="25" t="s">
        <v>2640</v>
      </c>
      <c r="L517" t="str">
        <f t="shared" ref="L517:L526" si="32">TRIM(M517&amp;" "&amp;N517&amp;" "&amp;O517&amp;" "&amp;P517&amp;" "&amp;Q517&amp;" "&amp;R517&amp;" "&amp;S517&amp;" "&amp;T517&amp;" "&amp;U517&amp;" "&amp;V517)</f>
        <v>Rua Barreiros 378 Ramos 21031-753 Rio de Janeiro Rio de Janeiro RJ BRASIL</v>
      </c>
      <c r="M517" s="4" t="s">
        <v>222</v>
      </c>
      <c r="N517" s="4" t="s">
        <v>2045</v>
      </c>
      <c r="O517" s="4" t="s">
        <v>2641</v>
      </c>
      <c r="P517" s="4"/>
      <c r="Q517" s="4" t="s">
        <v>2047</v>
      </c>
      <c r="R517" s="4" t="s">
        <v>2642</v>
      </c>
      <c r="S517" s="4" t="s">
        <v>242</v>
      </c>
      <c r="T517" s="4" t="s">
        <v>242</v>
      </c>
      <c r="U517" s="4" t="s">
        <v>243</v>
      </c>
      <c r="V517" t="s">
        <v>315</v>
      </c>
      <c r="Y517" s="4"/>
      <c r="Z517" s="13">
        <v>0</v>
      </c>
      <c r="AA517" s="13"/>
      <c r="AB517" s="4"/>
      <c r="AC517" s="22"/>
      <c r="AD517" s="4"/>
      <c r="AE517" s="8"/>
      <c r="AF517" s="4"/>
      <c r="AG517" s="4"/>
      <c r="AH517" s="4"/>
    </row>
    <row r="518" spans="1:36">
      <c r="A518" s="1">
        <v>517</v>
      </c>
      <c r="B518" s="5" t="s">
        <v>2643</v>
      </c>
      <c r="C518" s="4" t="s">
        <v>2643</v>
      </c>
      <c r="D518" s="3">
        <v>23866547000170</v>
      </c>
      <c r="F518" t="s">
        <v>316</v>
      </c>
      <c r="G518" s="4" t="s">
        <v>308</v>
      </c>
      <c r="H518" s="19">
        <v>22741884</v>
      </c>
      <c r="I518" s="19" t="str">
        <f t="shared" si="31"/>
        <v>21 22741884</v>
      </c>
      <c r="J518" s="19"/>
      <c r="K518" s="25" t="s">
        <v>2644</v>
      </c>
      <c r="L518" t="str">
        <f t="shared" si="32"/>
        <v>Rua Das Acacias 101 Apto 802 Gavea 22451060 Rio de Janeiro Rio de Janeiro RJ BRASIL</v>
      </c>
      <c r="M518" s="4" t="s">
        <v>222</v>
      </c>
      <c r="N518" s="4" t="s">
        <v>2645</v>
      </c>
      <c r="O518" s="4" t="s">
        <v>2030</v>
      </c>
      <c r="P518" s="4" t="s">
        <v>2646</v>
      </c>
      <c r="Q518" s="4" t="s">
        <v>2647</v>
      </c>
      <c r="R518" s="20">
        <v>22451060</v>
      </c>
      <c r="S518" s="4" t="s">
        <v>242</v>
      </c>
      <c r="T518" s="4" t="s">
        <v>242</v>
      </c>
      <c r="U518" s="4" t="s">
        <v>243</v>
      </c>
      <c r="V518" t="s">
        <v>315</v>
      </c>
      <c r="Z518" s="13">
        <v>2000</v>
      </c>
      <c r="AA518" s="304"/>
    </row>
    <row r="519" spans="1:36">
      <c r="A519" s="1">
        <v>518</v>
      </c>
      <c r="B519" s="5" t="s">
        <v>2648</v>
      </c>
      <c r="C519" s="4" t="s">
        <v>2648</v>
      </c>
      <c r="D519" s="3">
        <v>13097615000120</v>
      </c>
      <c r="F519" t="s">
        <v>307</v>
      </c>
      <c r="G519" s="4" t="s">
        <v>308</v>
      </c>
      <c r="H519" s="19">
        <v>24641665</v>
      </c>
      <c r="I519" s="19" t="str">
        <f t="shared" si="31"/>
        <v>21 24641665</v>
      </c>
      <c r="J519" s="19"/>
      <c r="K519" s="25" t="s">
        <v>2649</v>
      </c>
      <c r="L519" t="str">
        <f t="shared" si="32"/>
        <v>Praia De Botafogo 228 15o andar Sala b Botafogo 22250040 Rio de Janeiro Rio de Janeiro RJ BRASIL</v>
      </c>
      <c r="M519" s="4" t="s">
        <v>1161</v>
      </c>
      <c r="N519" s="4" t="s">
        <v>1162</v>
      </c>
      <c r="O519" s="4" t="s">
        <v>899</v>
      </c>
      <c r="P519" s="4" t="s">
        <v>2650</v>
      </c>
      <c r="Q519" s="4" t="s">
        <v>240</v>
      </c>
      <c r="R519" s="20">
        <v>22250040</v>
      </c>
      <c r="S519" s="4" t="s">
        <v>242</v>
      </c>
      <c r="T519" s="4" t="s">
        <v>242</v>
      </c>
      <c r="U519" s="4" t="s">
        <v>243</v>
      </c>
      <c r="V519" t="s">
        <v>315</v>
      </c>
      <c r="Z519" s="13">
        <v>0</v>
      </c>
      <c r="AA519" s="13"/>
    </row>
    <row r="520" spans="1:36">
      <c r="A520" s="1">
        <v>519</v>
      </c>
      <c r="B520" s="5" t="s">
        <v>2651</v>
      </c>
      <c r="C520" s="4" t="s">
        <v>2651</v>
      </c>
      <c r="D520" s="3">
        <v>15333140000159</v>
      </c>
      <c r="F520" t="s">
        <v>316</v>
      </c>
      <c r="G520" s="4" t="s">
        <v>308</v>
      </c>
      <c r="H520" s="19">
        <v>22634433</v>
      </c>
      <c r="I520" s="19" t="str">
        <f t="shared" si="31"/>
        <v>21 22634433</v>
      </c>
      <c r="J520" s="19"/>
      <c r="K520" s="25" t="s">
        <v>344</v>
      </c>
      <c r="L520" t="str">
        <f t="shared" si="32"/>
        <v>Rua Claudino de Oliveira 195 Casa 39 Pechincha 22743280 Rio de Janeiro Rio de Janeiro RJ BRASIL</v>
      </c>
      <c r="M520" s="4" t="s">
        <v>222</v>
      </c>
      <c r="N520" s="4" t="s">
        <v>2652</v>
      </c>
      <c r="O520" s="4" t="s">
        <v>2653</v>
      </c>
      <c r="P520" s="4" t="s">
        <v>2654</v>
      </c>
      <c r="Q520" s="4" t="s">
        <v>951</v>
      </c>
      <c r="R520" s="20">
        <v>22743280</v>
      </c>
      <c r="S520" s="4" t="s">
        <v>242</v>
      </c>
      <c r="T520" s="4" t="s">
        <v>242</v>
      </c>
      <c r="U520" s="4" t="s">
        <v>243</v>
      </c>
      <c r="V520" t="s">
        <v>315</v>
      </c>
      <c r="Z520" s="13">
        <v>0</v>
      </c>
      <c r="AA520" s="13"/>
    </row>
    <row r="521" spans="1:36">
      <c r="A521" s="1">
        <v>520</v>
      </c>
      <c r="B521" s="5" t="s">
        <v>2655</v>
      </c>
      <c r="C521" s="4" t="s">
        <v>2655</v>
      </c>
      <c r="D521" s="3">
        <v>13054454000197</v>
      </c>
      <c r="F521" t="s">
        <v>307</v>
      </c>
      <c r="G521" s="4"/>
      <c r="H521" s="19" t="s">
        <v>247</v>
      </c>
      <c r="I521" s="19" t="str">
        <f t="shared" si="31"/>
        <v>não encontrado</v>
      </c>
      <c r="J521" s="19"/>
      <c r="K521" s="25" t="s">
        <v>344</v>
      </c>
      <c r="L521" t="str">
        <f t="shared" si="32"/>
        <v>BRASIL</v>
      </c>
      <c r="V521" t="s">
        <v>315</v>
      </c>
      <c r="Z521" s="13">
        <v>0</v>
      </c>
      <c r="AA521" s="13"/>
    </row>
    <row r="522" spans="1:36">
      <c r="A522" s="1">
        <v>521</v>
      </c>
      <c r="B522" s="5" t="s">
        <v>2656</v>
      </c>
      <c r="C522" s="4" t="s">
        <v>2656</v>
      </c>
      <c r="D522" s="3">
        <v>41418793000140</v>
      </c>
      <c r="F522" t="s">
        <v>316</v>
      </c>
      <c r="G522" s="4" t="s">
        <v>308</v>
      </c>
      <c r="H522" s="19">
        <v>22928432</v>
      </c>
      <c r="I522" s="19" t="str">
        <f t="shared" si="31"/>
        <v>21 22928432</v>
      </c>
      <c r="J522" s="19"/>
      <c r="K522" s="25" t="s">
        <v>344</v>
      </c>
      <c r="L522" t="str">
        <f t="shared" si="32"/>
        <v>Rua Marques de Parana 95 Apto 102 Flamengo 22230030 Rio de Janeiro Rio de Janeiro RJ BRASIL</v>
      </c>
      <c r="M522" s="4" t="s">
        <v>222</v>
      </c>
      <c r="N522" s="4" t="s">
        <v>2657</v>
      </c>
      <c r="O522" s="4" t="s">
        <v>2658</v>
      </c>
      <c r="P522" s="4" t="s">
        <v>936</v>
      </c>
      <c r="Q522" s="4" t="s">
        <v>269</v>
      </c>
      <c r="R522" s="20">
        <v>22230030</v>
      </c>
      <c r="S522" s="4" t="s">
        <v>242</v>
      </c>
      <c r="T522" s="4" t="s">
        <v>242</v>
      </c>
      <c r="U522" s="4" t="s">
        <v>243</v>
      </c>
      <c r="V522" t="s">
        <v>315</v>
      </c>
      <c r="Z522" s="13">
        <v>0</v>
      </c>
      <c r="AA522" s="13"/>
    </row>
    <row r="523" spans="1:36">
      <c r="A523" s="1">
        <v>522</v>
      </c>
      <c r="B523" s="5" t="s">
        <v>2659</v>
      </c>
      <c r="C523" s="4" t="s">
        <v>2659</v>
      </c>
      <c r="D523" s="3">
        <v>42977948000141</v>
      </c>
      <c r="E523" s="4"/>
      <c r="F523" s="4" t="s">
        <v>307</v>
      </c>
      <c r="G523" s="4"/>
      <c r="H523" s="19" t="s">
        <v>344</v>
      </c>
      <c r="I523" s="19" t="str">
        <f t="shared" si="31"/>
        <v/>
      </c>
      <c r="J523" s="19"/>
      <c r="K523" s="25" t="s">
        <v>2660</v>
      </c>
      <c r="L523" t="str">
        <f t="shared" si="32"/>
        <v>BRASIL</v>
      </c>
      <c r="M523" s="4"/>
      <c r="N523" s="4"/>
      <c r="O523" s="4"/>
      <c r="P523" s="4"/>
      <c r="Q523" s="4"/>
      <c r="R523" s="4"/>
      <c r="S523" s="4"/>
      <c r="T523" s="4"/>
      <c r="U523" s="4"/>
      <c r="V523" s="4" t="s">
        <v>315</v>
      </c>
      <c r="W523" s="4"/>
      <c r="X523" s="4"/>
      <c r="Y523" s="4"/>
      <c r="Z523" s="13">
        <v>0</v>
      </c>
      <c r="AA523" s="13"/>
      <c r="AB523" s="4"/>
      <c r="AC523" s="22"/>
      <c r="AD523" s="4"/>
      <c r="AE523" s="8"/>
      <c r="AF523" s="4"/>
      <c r="AG523" s="4"/>
      <c r="AH523" s="4"/>
    </row>
    <row r="524" spans="1:36">
      <c r="A524" s="1">
        <v>523</v>
      </c>
      <c r="B524" t="s">
        <v>2661</v>
      </c>
      <c r="C524" t="s">
        <v>2661</v>
      </c>
      <c r="D524" s="24" t="s">
        <v>2662</v>
      </c>
      <c r="F524" t="s">
        <v>316</v>
      </c>
      <c r="G524">
        <v>21</v>
      </c>
      <c r="H524" s="19" t="s">
        <v>2663</v>
      </c>
      <c r="I524" s="19" t="str">
        <f t="shared" si="31"/>
        <v>21 2136-2392</v>
      </c>
      <c r="J524" s="19"/>
      <c r="K524" s="25" t="s">
        <v>2664</v>
      </c>
      <c r="L524" t="str">
        <f t="shared" si="32"/>
        <v>Rua Do Humaita 275 6 e 7 Andar Humaita 22261-005 Rio de Janeiro Rio de Janeiro RJ BRASIL</v>
      </c>
      <c r="M524" s="10" t="s">
        <v>222</v>
      </c>
      <c r="N524" s="28" t="s">
        <v>2665</v>
      </c>
      <c r="O524">
        <v>275</v>
      </c>
      <c r="P524" s="4" t="s">
        <v>2666</v>
      </c>
      <c r="Q524" t="s">
        <v>2667</v>
      </c>
      <c r="R524" t="s">
        <v>2668</v>
      </c>
      <c r="S524" t="s">
        <v>242</v>
      </c>
      <c r="T524" t="s">
        <v>242</v>
      </c>
      <c r="U524" t="s">
        <v>243</v>
      </c>
      <c r="V524" t="s">
        <v>315</v>
      </c>
      <c r="W524" t="s">
        <v>79</v>
      </c>
      <c r="X524" t="s">
        <v>131</v>
      </c>
      <c r="Y524" s="13">
        <v>159673.30365779001</v>
      </c>
      <c r="Z524" s="13">
        <v>161403.504037323</v>
      </c>
      <c r="AA524" s="309">
        <v>161403.504037323</v>
      </c>
      <c r="AE524" s="17"/>
      <c r="AH524" t="s">
        <v>4</v>
      </c>
    </row>
    <row r="525" spans="1:36">
      <c r="A525" s="1">
        <v>524</v>
      </c>
      <c r="B525" s="5" t="s">
        <v>2669</v>
      </c>
      <c r="C525" s="4" t="s">
        <v>2669</v>
      </c>
      <c r="D525" s="3">
        <v>16629753000109</v>
      </c>
      <c r="F525" t="s">
        <v>307</v>
      </c>
      <c r="G525" s="4" t="s">
        <v>308</v>
      </c>
      <c r="H525" s="19">
        <v>32088724</v>
      </c>
      <c r="I525" s="19" t="str">
        <f t="shared" si="31"/>
        <v>21 32088724</v>
      </c>
      <c r="J525" s="19"/>
      <c r="K525" s="25" t="s">
        <v>2670</v>
      </c>
      <c r="L525" t="str">
        <f t="shared" si="32"/>
        <v>Av Nossa Senhora de Copacabana 647 Sala 812 Copacabana 22050001 Rio de Janeiro Rio de Janeiro RJ BRASIL</v>
      </c>
      <c r="M525" s="4" t="s">
        <v>336</v>
      </c>
      <c r="N525" s="4" t="s">
        <v>2615</v>
      </c>
      <c r="O525" s="4" t="s">
        <v>2671</v>
      </c>
      <c r="P525" s="4" t="s">
        <v>2672</v>
      </c>
      <c r="Q525" s="4" t="s">
        <v>1110</v>
      </c>
      <c r="R525" s="20">
        <v>22050001</v>
      </c>
      <c r="S525" s="4" t="s">
        <v>242</v>
      </c>
      <c r="T525" s="4" t="s">
        <v>242</v>
      </c>
      <c r="U525" s="4" t="s">
        <v>243</v>
      </c>
      <c r="V525" t="s">
        <v>315</v>
      </c>
      <c r="Z525" s="13">
        <v>0</v>
      </c>
      <c r="AA525" s="13"/>
    </row>
    <row r="526" spans="1:36">
      <c r="A526" s="1">
        <v>525</v>
      </c>
      <c r="B526" s="5" t="s">
        <v>2673</v>
      </c>
      <c r="C526" s="4" t="s">
        <v>2673</v>
      </c>
      <c r="D526" s="3">
        <v>16727386000178</v>
      </c>
      <c r="F526" t="s">
        <v>307</v>
      </c>
      <c r="G526" s="4" t="s">
        <v>308</v>
      </c>
      <c r="H526" s="19">
        <v>30131415</v>
      </c>
      <c r="I526" s="19" t="str">
        <f t="shared" si="31"/>
        <v>21 30131415</v>
      </c>
      <c r="J526" s="19"/>
      <c r="K526" s="25" t="s">
        <v>344</v>
      </c>
      <c r="L526" t="str">
        <f t="shared" si="32"/>
        <v>Rua Da Assembleia 10 39o andar Centro 20011901 Rio de Janeiro Rio de Janeiro RJ BRASIL</v>
      </c>
      <c r="M526" s="4" t="s">
        <v>222</v>
      </c>
      <c r="N526" s="4" t="s">
        <v>910</v>
      </c>
      <c r="O526" s="4" t="s">
        <v>911</v>
      </c>
      <c r="P526" s="4" t="s">
        <v>2674</v>
      </c>
      <c r="Q526" s="4" t="s">
        <v>381</v>
      </c>
      <c r="R526" s="20">
        <v>20011901</v>
      </c>
      <c r="S526" s="4" t="s">
        <v>242</v>
      </c>
      <c r="T526" s="4" t="s">
        <v>242</v>
      </c>
      <c r="U526" s="4" t="s">
        <v>243</v>
      </c>
      <c r="V526" t="s">
        <v>315</v>
      </c>
      <c r="Z526" s="13">
        <v>0</v>
      </c>
      <c r="AA526" s="13"/>
    </row>
    <row r="527" spans="1:36">
      <c r="A527" s="1">
        <v>526</v>
      </c>
      <c r="B527" s="5" t="s">
        <v>2675</v>
      </c>
      <c r="C527" s="4" t="s">
        <v>2675</v>
      </c>
      <c r="D527" s="21"/>
      <c r="E527" s="4"/>
      <c r="F527" s="4" t="s">
        <v>307</v>
      </c>
      <c r="G527" s="4"/>
      <c r="H527" s="19" t="s">
        <v>344</v>
      </c>
      <c r="I527" s="19" t="str">
        <f t="shared" si="31"/>
        <v/>
      </c>
      <c r="J527" s="19"/>
      <c r="K527" s="25" t="s">
        <v>344</v>
      </c>
      <c r="L527" t="s">
        <v>344</v>
      </c>
      <c r="M527" s="4"/>
      <c r="N527" s="4"/>
      <c r="O527" s="4"/>
      <c r="P527" s="4"/>
      <c r="Q527" s="4"/>
      <c r="R527" s="4"/>
      <c r="S527" s="4"/>
      <c r="T527" s="4"/>
      <c r="U527" s="4"/>
      <c r="V527" s="4"/>
      <c r="W527" s="4"/>
      <c r="X527" s="4"/>
      <c r="Y527" s="4"/>
      <c r="Z527" s="13">
        <v>0</v>
      </c>
      <c r="AA527" s="13"/>
      <c r="AB527" s="4"/>
      <c r="AC527" s="22"/>
      <c r="AD527" s="4"/>
      <c r="AE527" s="8"/>
      <c r="AF527" s="4"/>
      <c r="AG527" s="4"/>
      <c r="AH527" s="4"/>
    </row>
    <row r="528" spans="1:36">
      <c r="A528" s="1">
        <v>527</v>
      </c>
      <c r="B528" s="5" t="s">
        <v>2676</v>
      </c>
      <c r="C528" s="4" t="s">
        <v>2676</v>
      </c>
      <c r="D528" s="3">
        <v>5504511000164</v>
      </c>
      <c r="F528" t="s">
        <v>307</v>
      </c>
      <c r="G528" s="4" t="s">
        <v>308</v>
      </c>
      <c r="H528" s="19">
        <v>23344426</v>
      </c>
      <c r="I528" s="19" t="str">
        <f t="shared" si="31"/>
        <v>21 23344426</v>
      </c>
      <c r="J528" s="19"/>
      <c r="K528" s="25" t="s">
        <v>344</v>
      </c>
      <c r="L528" t="str">
        <f t="shared" ref="L528:L533" si="33">TRIM(M528&amp;" "&amp;N528&amp;" "&amp;O528&amp;" "&amp;P528&amp;" "&amp;Q528&amp;" "&amp;R528&amp;" "&amp;S528&amp;" "&amp;T528&amp;" "&amp;U528&amp;" "&amp;V528)</f>
        <v>Rua Da Alfandega 42 1o andar Centro 20070000 Rio de Janeiro Rio de Janeiro RJ BRASIL</v>
      </c>
      <c r="M528" s="4" t="s">
        <v>222</v>
      </c>
      <c r="N528" s="4" t="s">
        <v>2677</v>
      </c>
      <c r="O528" s="4" t="s">
        <v>1978</v>
      </c>
      <c r="P528" s="4" t="s">
        <v>1068</v>
      </c>
      <c r="Q528" s="4" t="s">
        <v>381</v>
      </c>
      <c r="R528" s="20">
        <v>20070000</v>
      </c>
      <c r="S528" s="4" t="s">
        <v>242</v>
      </c>
      <c r="T528" s="4" t="s">
        <v>242</v>
      </c>
      <c r="U528" s="4" t="s">
        <v>243</v>
      </c>
      <c r="V528" t="s">
        <v>315</v>
      </c>
      <c r="Z528" s="13">
        <v>0</v>
      </c>
      <c r="AA528" s="13"/>
    </row>
    <row r="529" spans="1:36">
      <c r="A529" s="1">
        <v>528</v>
      </c>
      <c r="B529" s="5" t="s">
        <v>2678</v>
      </c>
      <c r="C529" s="4" t="s">
        <v>2678</v>
      </c>
      <c r="D529" s="3">
        <v>73833360000148</v>
      </c>
      <c r="F529" t="s">
        <v>307</v>
      </c>
      <c r="G529" s="4" t="s">
        <v>308</v>
      </c>
      <c r="H529" s="19">
        <v>26133388</v>
      </c>
      <c r="I529" s="19" t="str">
        <f t="shared" si="31"/>
        <v>21 26133388</v>
      </c>
      <c r="J529" s="19"/>
      <c r="K529" s="25" t="s">
        <v>2679</v>
      </c>
      <c r="L529" t="str">
        <f t="shared" si="33"/>
        <v>Rua Marques de Olinda S/N Centro 24030-170 Niteroi Rio de Janeiro RJ BRASIL</v>
      </c>
      <c r="M529" s="4" t="s">
        <v>222</v>
      </c>
      <c r="N529" s="4" t="s">
        <v>2680</v>
      </c>
      <c r="O529" s="21" t="s">
        <v>290</v>
      </c>
      <c r="P529" s="4"/>
      <c r="Q529" s="4" t="s">
        <v>381</v>
      </c>
      <c r="R529" s="20" t="s">
        <v>2681</v>
      </c>
      <c r="S529" s="4" t="s">
        <v>428</v>
      </c>
      <c r="T529" s="4" t="s">
        <v>242</v>
      </c>
      <c r="U529" s="4" t="s">
        <v>243</v>
      </c>
      <c r="V529" t="s">
        <v>315</v>
      </c>
      <c r="W529" t="s">
        <v>59</v>
      </c>
      <c r="X529" t="s">
        <v>131</v>
      </c>
      <c r="Y529" s="13">
        <v>59951.067000000003</v>
      </c>
      <c r="Z529" s="13">
        <v>60600.690373888603</v>
      </c>
      <c r="AA529" s="300">
        <v>60600.690373888603</v>
      </c>
      <c r="AB529" t="s">
        <v>316</v>
      </c>
      <c r="AC529" s="1">
        <v>3</v>
      </c>
      <c r="AD529" t="s">
        <v>131</v>
      </c>
      <c r="AE529" s="17">
        <v>36433.08</v>
      </c>
      <c r="AF529" s="4"/>
      <c r="AH529" t="s">
        <v>5</v>
      </c>
      <c r="AI529" t="s">
        <v>5</v>
      </c>
      <c r="AJ529" t="s">
        <v>1176</v>
      </c>
    </row>
    <row r="530" spans="1:36">
      <c r="A530" s="1">
        <v>529</v>
      </c>
      <c r="B530" t="s">
        <v>2678</v>
      </c>
      <c r="C530" t="s">
        <v>2678</v>
      </c>
      <c r="D530" s="3">
        <v>73833360000148</v>
      </c>
      <c r="F530" t="s">
        <v>307</v>
      </c>
      <c r="G530">
        <v>21</v>
      </c>
      <c r="H530" s="19" t="s">
        <v>2682</v>
      </c>
      <c r="I530" s="19" t="str">
        <f t="shared" si="31"/>
        <v>21 2613-3388</v>
      </c>
      <c r="J530" s="19"/>
      <c r="K530" s="25" t="s">
        <v>2679</v>
      </c>
      <c r="L530" t="str">
        <f t="shared" si="33"/>
        <v>Rua Marques de Olinda S/N Centro 24030-170 Rio de Janeiro Niteroi RJ BRASIL</v>
      </c>
      <c r="M530" t="s">
        <v>222</v>
      </c>
      <c r="N530" t="s">
        <v>2680</v>
      </c>
      <c r="O530" t="s">
        <v>290</v>
      </c>
      <c r="Q530" t="s">
        <v>381</v>
      </c>
      <c r="R530" t="s">
        <v>2681</v>
      </c>
      <c r="S530" t="s">
        <v>242</v>
      </c>
      <c r="T530" t="s">
        <v>428</v>
      </c>
      <c r="U530" t="s">
        <v>243</v>
      </c>
      <c r="V530" t="s">
        <v>315</v>
      </c>
      <c r="Z530" s="13">
        <v>0</v>
      </c>
      <c r="AA530" s="302"/>
      <c r="AB530" t="s">
        <v>316</v>
      </c>
      <c r="AC530" s="1">
        <v>3</v>
      </c>
      <c r="AD530" s="4" t="s">
        <v>131</v>
      </c>
      <c r="AE530" s="10">
        <v>2216.5</v>
      </c>
      <c r="AF530" s="4" t="s">
        <v>684</v>
      </c>
      <c r="AH530" s="4" t="s">
        <v>6</v>
      </c>
      <c r="AI530" t="s">
        <v>6</v>
      </c>
    </row>
    <row r="531" spans="1:36">
      <c r="A531" s="1">
        <v>530</v>
      </c>
      <c r="B531" t="s">
        <v>2678</v>
      </c>
      <c r="C531" t="s">
        <v>2678</v>
      </c>
      <c r="D531" s="3">
        <v>73833360000148</v>
      </c>
      <c r="F531" t="s">
        <v>307</v>
      </c>
      <c r="G531">
        <v>21</v>
      </c>
      <c r="H531" s="19" t="s">
        <v>2682</v>
      </c>
      <c r="I531" s="19" t="str">
        <f t="shared" si="31"/>
        <v>21 2613-3388</v>
      </c>
      <c r="J531" s="19"/>
      <c r="K531" s="25" t="s">
        <v>2679</v>
      </c>
      <c r="L531" t="str">
        <f t="shared" si="33"/>
        <v>Rua Marques de Olinda S/N Centro 24030-170 Rio de Janeiro Niteroi RJ BRASIL</v>
      </c>
      <c r="M531" t="s">
        <v>222</v>
      </c>
      <c r="N531" t="s">
        <v>2680</v>
      </c>
      <c r="O531" t="s">
        <v>290</v>
      </c>
      <c r="Q531" t="s">
        <v>381</v>
      </c>
      <c r="R531" t="s">
        <v>2681</v>
      </c>
      <c r="S531" t="s">
        <v>242</v>
      </c>
      <c r="T531" t="s">
        <v>428</v>
      </c>
      <c r="U531" t="s">
        <v>243</v>
      </c>
      <c r="V531" t="s">
        <v>315</v>
      </c>
      <c r="W531" t="s">
        <v>59</v>
      </c>
      <c r="X531" t="s">
        <v>131</v>
      </c>
      <c r="Y531" s="13">
        <v>1628398.9555913999</v>
      </c>
      <c r="Z531" s="13">
        <v>1646044.08741027</v>
      </c>
      <c r="AA531" s="309">
        <v>1646044.08741027</v>
      </c>
      <c r="AB531" t="s">
        <v>316</v>
      </c>
      <c r="AC531" s="1">
        <v>3</v>
      </c>
      <c r="AD531" s="4" t="s">
        <v>131</v>
      </c>
      <c r="AE531" s="10">
        <v>989600.21</v>
      </c>
      <c r="AF531" s="4"/>
      <c r="AH531" t="s">
        <v>4</v>
      </c>
      <c r="AI531" t="s">
        <v>4</v>
      </c>
      <c r="AJ531" t="s">
        <v>1176</v>
      </c>
    </row>
    <row r="532" spans="1:36">
      <c r="A532" s="1">
        <v>531</v>
      </c>
      <c r="B532" s="5" t="s">
        <v>2683</v>
      </c>
      <c r="C532" s="4" t="s">
        <v>2683</v>
      </c>
      <c r="D532" s="3">
        <v>8382929001700</v>
      </c>
      <c r="E532" s="4"/>
      <c r="F532" s="4" t="s">
        <v>307</v>
      </c>
      <c r="G532" s="4"/>
      <c r="H532" s="19" t="s">
        <v>2684</v>
      </c>
      <c r="I532" s="19" t="str">
        <f t="shared" si="31"/>
        <v>18 3102-2016</v>
      </c>
      <c r="J532" s="19"/>
      <c r="K532" s="25" t="s">
        <v>2685</v>
      </c>
      <c r="L532" t="str">
        <f t="shared" si="33"/>
        <v>BRASIL</v>
      </c>
      <c r="M532" s="4"/>
      <c r="N532" s="4"/>
      <c r="O532" s="4"/>
      <c r="P532" s="4"/>
      <c r="Q532" s="4"/>
      <c r="R532" s="4"/>
      <c r="S532" s="4"/>
      <c r="T532" s="4"/>
      <c r="U532" s="4"/>
      <c r="V532" s="4" t="s">
        <v>315</v>
      </c>
      <c r="W532" s="4"/>
      <c r="X532" s="4"/>
      <c r="Y532" s="4"/>
      <c r="Z532" s="13">
        <v>0</v>
      </c>
      <c r="AA532" s="13"/>
      <c r="AB532" s="4"/>
      <c r="AC532" s="22"/>
      <c r="AD532" s="4"/>
      <c r="AE532" s="8"/>
      <c r="AF532" s="4"/>
      <c r="AG532" s="4"/>
      <c r="AH532" s="4"/>
    </row>
    <row r="533" spans="1:36">
      <c r="A533" s="1">
        <v>532</v>
      </c>
      <c r="B533" s="5" t="s">
        <v>2686</v>
      </c>
      <c r="C533" s="4" t="s">
        <v>2686</v>
      </c>
      <c r="D533" s="3">
        <v>45706958000130</v>
      </c>
      <c r="F533" t="s">
        <v>316</v>
      </c>
      <c r="G533" s="4" t="s">
        <v>308</v>
      </c>
      <c r="H533" s="19">
        <v>80608719</v>
      </c>
      <c r="I533" s="19" t="str">
        <f t="shared" si="31"/>
        <v>21 80608719</v>
      </c>
      <c r="J533" s="19"/>
      <c r="K533" s="25" t="s">
        <v>2687</v>
      </c>
      <c r="L533" t="str">
        <f t="shared" si="33"/>
        <v>Av Djalma Ribeiro 25 Apto 1406 Blc 2 Barra da Tijuca 22790790 Rio de Janeiro Rio de Janeiro RJ BRASIL</v>
      </c>
      <c r="M533" s="4" t="s">
        <v>336</v>
      </c>
      <c r="N533" s="4" t="s">
        <v>2688</v>
      </c>
      <c r="O533" s="4" t="s">
        <v>2632</v>
      </c>
      <c r="P533" s="4" t="s">
        <v>2689</v>
      </c>
      <c r="Q533" s="4" t="s">
        <v>578</v>
      </c>
      <c r="R533" s="20">
        <v>22790790</v>
      </c>
      <c r="S533" s="4" t="s">
        <v>242</v>
      </c>
      <c r="T533" s="4" t="s">
        <v>242</v>
      </c>
      <c r="U533" s="4" t="s">
        <v>243</v>
      </c>
      <c r="V533" t="s">
        <v>315</v>
      </c>
      <c r="Z533" s="13">
        <v>0</v>
      </c>
      <c r="AA533" s="13"/>
    </row>
    <row r="534" spans="1:36">
      <c r="A534" s="1">
        <v>533</v>
      </c>
      <c r="B534" s="5" t="s">
        <v>197</v>
      </c>
      <c r="C534" s="5" t="s">
        <v>197</v>
      </c>
      <c r="D534" s="21" t="s">
        <v>343</v>
      </c>
      <c r="F534" t="s">
        <v>307</v>
      </c>
      <c r="H534" s="19" t="s">
        <v>344</v>
      </c>
      <c r="I534" s="19" t="str">
        <f t="shared" si="31"/>
        <v/>
      </c>
      <c r="J534" s="19"/>
      <c r="K534" s="25">
        <v>0</v>
      </c>
      <c r="L534" t="s">
        <v>2690</v>
      </c>
      <c r="M534" s="10"/>
      <c r="N534" s="14"/>
      <c r="P534" s="4"/>
      <c r="W534" t="s">
        <v>79</v>
      </c>
      <c r="X534" t="s">
        <v>131</v>
      </c>
      <c r="Y534" s="13">
        <v>35832677.890000001</v>
      </c>
      <c r="Z534" s="13">
        <v>35832677.890000001</v>
      </c>
      <c r="AA534" s="300">
        <v>35832677.890000001</v>
      </c>
      <c r="AE534" s="17"/>
      <c r="AF534" t="s">
        <v>2476</v>
      </c>
      <c r="AH534" t="s">
        <v>5</v>
      </c>
    </row>
    <row r="535" spans="1:36">
      <c r="A535" s="1">
        <v>534</v>
      </c>
      <c r="B535" s="5" t="s">
        <v>2691</v>
      </c>
      <c r="C535" s="4" t="s">
        <v>2691</v>
      </c>
      <c r="D535" s="3">
        <v>4613902000820</v>
      </c>
      <c r="F535" t="s">
        <v>307</v>
      </c>
      <c r="G535" s="4" t="s">
        <v>383</v>
      </c>
      <c r="H535" s="19">
        <v>32332951</v>
      </c>
      <c r="I535" s="19" t="str">
        <f t="shared" si="31"/>
        <v>22 32332951</v>
      </c>
      <c r="J535" s="19"/>
      <c r="K535" s="25" t="s">
        <v>2692</v>
      </c>
      <c r="L535" t="str">
        <f t="shared" ref="L535:L552" si="34">TRIM(M535&amp;" "&amp;N535&amp;" "&amp;O535&amp;" "&amp;P535&amp;" "&amp;Q535&amp;" "&amp;R535&amp;" "&amp;S535&amp;" "&amp;T535&amp;" "&amp;U535&amp;" "&amp;V535)</f>
        <v>Av 24 de Outubro 413 Parque Fazenda Grande 28010000 Rio de Janeiro Campos dos Goytacazes RJ BRASIL</v>
      </c>
      <c r="M535" s="4" t="s">
        <v>336</v>
      </c>
      <c r="N535" s="4" t="s">
        <v>2693</v>
      </c>
      <c r="O535" s="4" t="s">
        <v>2694</v>
      </c>
      <c r="P535" s="4"/>
      <c r="Q535" s="4" t="s">
        <v>2695</v>
      </c>
      <c r="R535" s="20">
        <v>28010000</v>
      </c>
      <c r="S535" s="4" t="s">
        <v>242</v>
      </c>
      <c r="T535" s="4" t="s">
        <v>390</v>
      </c>
      <c r="U535" s="4" t="s">
        <v>243</v>
      </c>
      <c r="V535" t="s">
        <v>315</v>
      </c>
      <c r="Z535" s="13">
        <v>0</v>
      </c>
      <c r="AA535" s="13"/>
    </row>
    <row r="536" spans="1:36" ht="13.5" customHeight="1">
      <c r="A536" s="1">
        <v>535</v>
      </c>
      <c r="B536" s="5" t="s">
        <v>2696</v>
      </c>
      <c r="C536" s="4" t="s">
        <v>2696</v>
      </c>
      <c r="D536" s="3">
        <v>9049186000148</v>
      </c>
      <c r="F536" t="s">
        <v>316</v>
      </c>
      <c r="G536" s="4" t="s">
        <v>308</v>
      </c>
      <c r="H536" s="19">
        <v>22154106</v>
      </c>
      <c r="I536" s="19" t="str">
        <f t="shared" si="31"/>
        <v>21 22154106</v>
      </c>
      <c r="J536" s="19"/>
      <c r="K536" s="25" t="s">
        <v>2697</v>
      </c>
      <c r="L536" t="str">
        <f t="shared" si="34"/>
        <v>Rua Mexico 41 Sala 904 Centro 20031905 Rio de Janeiro Rio de Janeiro RJ BRASIL</v>
      </c>
      <c r="M536" s="4" t="s">
        <v>222</v>
      </c>
      <c r="N536" s="4" t="s">
        <v>764</v>
      </c>
      <c r="O536" s="4" t="s">
        <v>510</v>
      </c>
      <c r="P536" s="4" t="s">
        <v>2698</v>
      </c>
      <c r="Q536" s="4" t="s">
        <v>381</v>
      </c>
      <c r="R536" s="20">
        <v>20031905</v>
      </c>
      <c r="S536" s="4" t="s">
        <v>242</v>
      </c>
      <c r="T536" s="4" t="s">
        <v>242</v>
      </c>
      <c r="U536" s="4" t="s">
        <v>243</v>
      </c>
      <c r="V536" t="s">
        <v>315</v>
      </c>
      <c r="Z536" s="13">
        <v>0</v>
      </c>
      <c r="AA536" s="13"/>
    </row>
    <row r="537" spans="1:36">
      <c r="A537" s="1">
        <v>536</v>
      </c>
      <c r="B537" s="5" t="s">
        <v>2699</v>
      </c>
      <c r="C537" s="4" t="s">
        <v>2699</v>
      </c>
      <c r="D537" s="3">
        <v>13526377000120</v>
      </c>
      <c r="F537" t="s">
        <v>316</v>
      </c>
      <c r="G537" s="4" t="s">
        <v>383</v>
      </c>
      <c r="H537" s="19">
        <v>27331271</v>
      </c>
      <c r="I537" s="19" t="str">
        <f t="shared" si="31"/>
        <v>22 27331271</v>
      </c>
      <c r="J537" s="19"/>
      <c r="K537" s="25" t="s">
        <v>2700</v>
      </c>
      <c r="L537" t="str">
        <f t="shared" si="34"/>
        <v>Rua Emanuel e Tati Producoes Artisticas 100 204 Botafogo 22270000 Rio de Janeiro Rio de Janeiro RJ BRASIL</v>
      </c>
      <c r="M537" s="4" t="s">
        <v>222</v>
      </c>
      <c r="N537" s="4" t="s">
        <v>2701</v>
      </c>
      <c r="O537" s="4" t="s">
        <v>1213</v>
      </c>
      <c r="P537" s="4" t="s">
        <v>2499</v>
      </c>
      <c r="Q537" s="4" t="s">
        <v>240</v>
      </c>
      <c r="R537" s="20">
        <v>22270000</v>
      </c>
      <c r="S537" s="4" t="s">
        <v>242</v>
      </c>
      <c r="T537" s="4" t="s">
        <v>242</v>
      </c>
      <c r="U537" s="4" t="s">
        <v>243</v>
      </c>
      <c r="V537" t="s">
        <v>315</v>
      </c>
      <c r="W537" t="s">
        <v>79</v>
      </c>
      <c r="X537" t="s">
        <v>131</v>
      </c>
      <c r="Y537" s="13">
        <v>6582.0477365961797</v>
      </c>
      <c r="Z537" s="13">
        <v>6653.3700004379198</v>
      </c>
      <c r="AA537" s="309">
        <v>6653.3700004379198</v>
      </c>
      <c r="AB537" t="s">
        <v>316</v>
      </c>
      <c r="AC537" s="1">
        <v>3</v>
      </c>
      <c r="AD537" t="s">
        <v>131</v>
      </c>
      <c r="AE537" s="17">
        <v>4000</v>
      </c>
      <c r="AH537" t="s">
        <v>4</v>
      </c>
      <c r="AI537" t="s">
        <v>4</v>
      </c>
    </row>
    <row r="538" spans="1:36">
      <c r="A538" s="1">
        <v>537</v>
      </c>
      <c r="B538" s="5" t="s">
        <v>2702</v>
      </c>
      <c r="C538" s="4" t="s">
        <v>2702</v>
      </c>
      <c r="D538" s="3">
        <v>16549480000184</v>
      </c>
      <c r="E538" s="4"/>
      <c r="F538" s="4" t="s">
        <v>307</v>
      </c>
      <c r="G538" s="4"/>
      <c r="H538" s="19" t="s">
        <v>2703</v>
      </c>
      <c r="I538" s="19" t="str">
        <f t="shared" si="31"/>
        <v>11 2154-7795</v>
      </c>
      <c r="J538" s="19"/>
      <c r="K538" s="25" t="s">
        <v>2704</v>
      </c>
      <c r="L538" t="str">
        <f t="shared" si="34"/>
        <v>BRASIL</v>
      </c>
      <c r="M538" s="4"/>
      <c r="N538" s="4"/>
      <c r="O538" s="4"/>
      <c r="P538" s="4"/>
      <c r="Q538" s="4"/>
      <c r="R538" s="4"/>
      <c r="S538" s="4"/>
      <c r="T538" s="4"/>
      <c r="U538" s="4"/>
      <c r="V538" s="4" t="s">
        <v>315</v>
      </c>
      <c r="W538" s="4"/>
      <c r="X538" s="4"/>
      <c r="Y538" s="4"/>
      <c r="Z538" s="13">
        <v>0</v>
      </c>
      <c r="AA538" s="13"/>
      <c r="AB538" s="4"/>
      <c r="AC538" s="22"/>
      <c r="AD538" s="4"/>
      <c r="AE538" s="8"/>
      <c r="AF538" s="4"/>
      <c r="AG538" s="4"/>
      <c r="AH538" s="4"/>
    </row>
    <row r="539" spans="1:36">
      <c r="A539" s="1">
        <v>538</v>
      </c>
      <c r="B539" s="5" t="s">
        <v>2705</v>
      </c>
      <c r="C539" s="4" t="s">
        <v>2705</v>
      </c>
      <c r="D539" s="3">
        <v>23121182000154</v>
      </c>
      <c r="F539" t="s">
        <v>316</v>
      </c>
      <c r="G539" s="4" t="s">
        <v>308</v>
      </c>
      <c r="H539" s="19">
        <v>24851136</v>
      </c>
      <c r="I539" s="19" t="str">
        <f t="shared" si="31"/>
        <v>21 24851136</v>
      </c>
      <c r="J539" s="19"/>
      <c r="K539" s="25" t="s">
        <v>344</v>
      </c>
      <c r="L539" t="str">
        <f t="shared" si="34"/>
        <v>Rua Americo Rocha 709 Letra A Marechal Hermes 21555300 Rio de Janeiro Rio de Janeiro RJ BRASIL</v>
      </c>
      <c r="M539" s="4" t="s">
        <v>222</v>
      </c>
      <c r="N539" s="4" t="s">
        <v>2706</v>
      </c>
      <c r="O539" s="4" t="s">
        <v>2707</v>
      </c>
      <c r="P539" s="4" t="s">
        <v>869</v>
      </c>
      <c r="Q539" s="4" t="s">
        <v>2708</v>
      </c>
      <c r="R539" s="20">
        <v>21555300</v>
      </c>
      <c r="S539" s="4" t="s">
        <v>242</v>
      </c>
      <c r="T539" s="4" t="s">
        <v>242</v>
      </c>
      <c r="U539" s="4" t="s">
        <v>243</v>
      </c>
      <c r="V539" t="s">
        <v>315</v>
      </c>
      <c r="Z539" s="13">
        <v>0</v>
      </c>
      <c r="AA539" s="13"/>
    </row>
    <row r="540" spans="1:36">
      <c r="A540" s="1">
        <v>539</v>
      </c>
      <c r="B540" s="5" t="s">
        <v>2709</v>
      </c>
      <c r="C540" s="4" t="s">
        <v>2709</v>
      </c>
      <c r="D540" s="3">
        <v>18502026000101</v>
      </c>
      <c r="E540" s="4"/>
      <c r="F540" s="4" t="s">
        <v>316</v>
      </c>
      <c r="G540" s="4" t="s">
        <v>383</v>
      </c>
      <c r="H540" s="19" t="s">
        <v>2710</v>
      </c>
      <c r="I540" s="19" t="str">
        <f t="shared" si="31"/>
        <v>22 2723-8153</v>
      </c>
      <c r="J540" s="19"/>
      <c r="K540" s="25" t="s">
        <v>2711</v>
      </c>
      <c r="L540" t="str">
        <f t="shared" si="34"/>
        <v>Rua Alexandre Atie 108 BRASIL</v>
      </c>
      <c r="M540" s="4" t="s">
        <v>222</v>
      </c>
      <c r="N540" s="4" t="s">
        <v>2712</v>
      </c>
      <c r="O540" s="4" t="s">
        <v>2713</v>
      </c>
      <c r="P540" s="4"/>
      <c r="Q540" s="4"/>
      <c r="R540" s="4"/>
      <c r="S540" s="4"/>
      <c r="T540" s="4"/>
      <c r="U540" s="4"/>
      <c r="V540" s="4" t="s">
        <v>315</v>
      </c>
      <c r="W540" s="4"/>
      <c r="Y540" s="4"/>
      <c r="Z540" s="13">
        <v>0</v>
      </c>
      <c r="AA540" s="13"/>
      <c r="AB540" s="4"/>
      <c r="AC540" s="22"/>
      <c r="AD540" s="4"/>
      <c r="AE540" s="8"/>
      <c r="AF540" s="4" t="s">
        <v>2714</v>
      </c>
      <c r="AG540" s="4"/>
      <c r="AH540" s="4"/>
    </row>
    <row r="541" spans="1:36">
      <c r="A541" s="1">
        <v>540</v>
      </c>
      <c r="B541" s="5" t="s">
        <v>2715</v>
      </c>
      <c r="C541" s="4" t="s">
        <v>2715</v>
      </c>
      <c r="D541" s="3" t="s">
        <v>2716</v>
      </c>
      <c r="F541" t="s">
        <v>307</v>
      </c>
      <c r="G541" s="4" t="s">
        <v>308</v>
      </c>
      <c r="H541" s="19">
        <v>34325300</v>
      </c>
      <c r="I541" s="19" t="str">
        <f t="shared" si="31"/>
        <v>21 34325300</v>
      </c>
      <c r="J541" s="19"/>
      <c r="K541" s="25" t="s">
        <v>344</v>
      </c>
      <c r="L541" t="str">
        <f t="shared" si="34"/>
        <v>Estrada De Jacarepagua 7221 Salas 403 a 410 Freguesia 22753033 Rio de Janeiro Rio de Janeiro RJ BRASIL</v>
      </c>
      <c r="M541" s="4" t="s">
        <v>484</v>
      </c>
      <c r="N541" s="4" t="s">
        <v>2717</v>
      </c>
      <c r="O541" s="4" t="s">
        <v>2718</v>
      </c>
      <c r="P541" s="4" t="s">
        <v>2719</v>
      </c>
      <c r="Q541" s="4" t="s">
        <v>2720</v>
      </c>
      <c r="R541" s="20">
        <v>22753033</v>
      </c>
      <c r="S541" s="4" t="s">
        <v>242</v>
      </c>
      <c r="T541" s="4" t="s">
        <v>242</v>
      </c>
      <c r="U541" s="4" t="s">
        <v>243</v>
      </c>
      <c r="V541" t="s">
        <v>315</v>
      </c>
      <c r="Z541" s="13">
        <v>0</v>
      </c>
      <c r="AA541" s="13"/>
    </row>
    <row r="542" spans="1:36">
      <c r="A542" s="1">
        <v>541</v>
      </c>
      <c r="B542" s="5" t="s">
        <v>2721</v>
      </c>
      <c r="C542" s="4" t="s">
        <v>2721</v>
      </c>
      <c r="D542" s="30">
        <v>1485980640</v>
      </c>
      <c r="F542" t="s">
        <v>307</v>
      </c>
      <c r="G542" s="4" t="s">
        <v>383</v>
      </c>
      <c r="H542" s="19">
        <v>81046424</v>
      </c>
      <c r="I542" s="19" t="str">
        <f t="shared" si="31"/>
        <v>22 81046424</v>
      </c>
      <c r="J542" s="19"/>
      <c r="K542" s="25" t="s">
        <v>344</v>
      </c>
      <c r="L542" t="str">
        <f t="shared" si="34"/>
        <v>Rua Riachuelo 460 Ap 203 Turf Club 28013450 Rio de Janeiro Campos dos Goytacazes RJ BRASIL</v>
      </c>
      <c r="M542" s="4" t="s">
        <v>222</v>
      </c>
      <c r="N542" s="4" t="s">
        <v>2722</v>
      </c>
      <c r="O542" s="4" t="s">
        <v>2723</v>
      </c>
      <c r="P542" s="4" t="s">
        <v>2724</v>
      </c>
      <c r="Q542" s="4" t="s">
        <v>2725</v>
      </c>
      <c r="R542" s="20">
        <v>28013450</v>
      </c>
      <c r="S542" s="4" t="s">
        <v>242</v>
      </c>
      <c r="T542" s="4" t="s">
        <v>390</v>
      </c>
      <c r="U542" s="4" t="s">
        <v>243</v>
      </c>
      <c r="V542" t="s">
        <v>315</v>
      </c>
      <c r="Z542" s="13">
        <v>0</v>
      </c>
      <c r="AA542" s="13"/>
      <c r="AF542" s="19" t="s">
        <v>1221</v>
      </c>
    </row>
    <row r="543" spans="1:36">
      <c r="A543" s="1">
        <v>542</v>
      </c>
      <c r="B543" s="5" t="s">
        <v>2726</v>
      </c>
      <c r="C543" s="4" t="s">
        <v>2726</v>
      </c>
      <c r="D543" s="3">
        <v>20969972000104</v>
      </c>
      <c r="F543" s="4" t="s">
        <v>307</v>
      </c>
      <c r="G543" s="4" t="s">
        <v>714</v>
      </c>
      <c r="H543" s="19">
        <v>30245590</v>
      </c>
      <c r="I543" s="19" t="str">
        <f t="shared" si="31"/>
        <v>48 30245590</v>
      </c>
      <c r="J543" s="19"/>
      <c r="K543" s="25" t="s">
        <v>344</v>
      </c>
      <c r="L543" t="str">
        <f t="shared" si="34"/>
        <v>Av Trampowsky 291 11o andar Sala 1104 e 1105 Centro 88015300 Santa Catarina Florianopolis SC BRASIL</v>
      </c>
      <c r="M543" s="4" t="s">
        <v>336</v>
      </c>
      <c r="N543" s="4" t="s">
        <v>2727</v>
      </c>
      <c r="O543" s="4" t="s">
        <v>1962</v>
      </c>
      <c r="P543" s="4" t="s">
        <v>2728</v>
      </c>
      <c r="Q543" s="4" t="s">
        <v>381</v>
      </c>
      <c r="R543" s="20">
        <v>88015300</v>
      </c>
      <c r="S543" s="4" t="s">
        <v>670</v>
      </c>
      <c r="T543" s="4" t="s">
        <v>1654</v>
      </c>
      <c r="U543" s="4" t="s">
        <v>1655</v>
      </c>
      <c r="V543" t="s">
        <v>315</v>
      </c>
      <c r="Z543" s="13">
        <v>0</v>
      </c>
      <c r="AA543" s="13"/>
    </row>
    <row r="544" spans="1:36">
      <c r="A544" s="1">
        <v>543</v>
      </c>
      <c r="B544" s="5" t="s">
        <v>2729</v>
      </c>
      <c r="C544" s="4" t="s">
        <v>2729</v>
      </c>
      <c r="D544" s="3">
        <v>5134355000197</v>
      </c>
      <c r="F544" t="s">
        <v>307</v>
      </c>
      <c r="G544" s="4" t="s">
        <v>387</v>
      </c>
      <c r="H544" s="19">
        <v>33939999</v>
      </c>
      <c r="I544" s="19" t="str">
        <f t="shared" si="31"/>
        <v>16 33939999</v>
      </c>
      <c r="J544" s="19"/>
      <c r="K544" s="25" t="s">
        <v>2730</v>
      </c>
      <c r="L544" t="str">
        <f t="shared" si="34"/>
        <v>Av Herminio Cristovao 110 lll Distrito Industrial 14820000 São Paulo Americo Brasiliense SP BRASIL</v>
      </c>
      <c r="M544" s="4" t="s">
        <v>336</v>
      </c>
      <c r="N544" s="4" t="s">
        <v>2731</v>
      </c>
      <c r="O544" s="4" t="s">
        <v>1560</v>
      </c>
      <c r="P544" s="4"/>
      <c r="Q544" s="4" t="s">
        <v>2732</v>
      </c>
      <c r="R544" s="20">
        <v>14820000</v>
      </c>
      <c r="S544" s="4" t="s">
        <v>341</v>
      </c>
      <c r="T544" s="4" t="s">
        <v>2733</v>
      </c>
      <c r="U544" s="4" t="s">
        <v>740</v>
      </c>
      <c r="V544" t="s">
        <v>315</v>
      </c>
      <c r="W544" t="s">
        <v>79</v>
      </c>
      <c r="X544" t="s">
        <v>131</v>
      </c>
      <c r="Y544" s="13">
        <v>1855018.9085277701</v>
      </c>
      <c r="Z544" s="13">
        <v>1875119.66642562</v>
      </c>
      <c r="AA544" s="309">
        <v>1875119.66642562</v>
      </c>
      <c r="AB544" t="s">
        <v>316</v>
      </c>
      <c r="AC544" s="1">
        <v>3</v>
      </c>
      <c r="AD544" t="s">
        <v>131</v>
      </c>
      <c r="AE544" s="17">
        <v>1127320.24</v>
      </c>
      <c r="AH544" t="s">
        <v>4</v>
      </c>
      <c r="AI544" t="s">
        <v>4</v>
      </c>
    </row>
    <row r="545" spans="1:35">
      <c r="A545" s="1">
        <v>544</v>
      </c>
      <c r="B545" s="5" t="s">
        <v>2734</v>
      </c>
      <c r="C545" s="4" t="s">
        <v>2734</v>
      </c>
      <c r="D545" s="3">
        <v>30401657000121</v>
      </c>
      <c r="F545" s="4" t="s">
        <v>307</v>
      </c>
      <c r="G545" s="4" t="s">
        <v>383</v>
      </c>
      <c r="H545" s="19">
        <v>27414205</v>
      </c>
      <c r="I545" s="19" t="str">
        <f t="shared" si="31"/>
        <v>22 27414205</v>
      </c>
      <c r="J545" s="19"/>
      <c r="K545" s="25" t="s">
        <v>2735</v>
      </c>
      <c r="L545" t="str">
        <f t="shared" si="34"/>
        <v>Rua Coronel Cintra 77 Centro 28200000 Rio de Janeiro São João da Barra RJ BRASIL</v>
      </c>
      <c r="M545" s="4" t="s">
        <v>222</v>
      </c>
      <c r="N545" s="4" t="s">
        <v>2736</v>
      </c>
      <c r="O545" s="4" t="s">
        <v>1254</v>
      </c>
      <c r="P545" s="4"/>
      <c r="Q545" s="4" t="s">
        <v>381</v>
      </c>
      <c r="R545" s="20">
        <v>28200000</v>
      </c>
      <c r="S545" s="4" t="s">
        <v>242</v>
      </c>
      <c r="T545" s="4" t="s">
        <v>324</v>
      </c>
      <c r="U545" s="4" t="s">
        <v>243</v>
      </c>
      <c r="V545" t="s">
        <v>315</v>
      </c>
      <c r="Z545" s="13">
        <v>0</v>
      </c>
      <c r="AA545" s="13"/>
    </row>
    <row r="546" spans="1:35">
      <c r="A546" s="1">
        <v>545</v>
      </c>
      <c r="B546" s="5" t="s">
        <v>2737</v>
      </c>
      <c r="C546" s="4" t="s">
        <v>2737</v>
      </c>
      <c r="D546" s="3">
        <v>29116902000170</v>
      </c>
      <c r="F546" t="s">
        <v>307</v>
      </c>
      <c r="G546" s="4" t="s">
        <v>308</v>
      </c>
      <c r="H546" s="19">
        <v>21330300</v>
      </c>
      <c r="I546" s="19" t="str">
        <f t="shared" si="31"/>
        <v>21 21330300</v>
      </c>
      <c r="J546" s="19"/>
      <c r="K546" s="25" t="s">
        <v>344</v>
      </c>
      <c r="L546" t="str">
        <f t="shared" si="34"/>
        <v>Rua Barao de Barcelos Prefeitura Municipal Centro 28220000 Rio de Janeiro São João da Barra RJ BRASIL</v>
      </c>
      <c r="M546" s="4" t="s">
        <v>222</v>
      </c>
      <c r="N546" s="4" t="s">
        <v>2738</v>
      </c>
      <c r="O546" s="4"/>
      <c r="P546" s="4" t="s">
        <v>2739</v>
      </c>
      <c r="Q546" s="4" t="s">
        <v>2740</v>
      </c>
      <c r="R546" s="20">
        <v>28220000</v>
      </c>
      <c r="S546" s="4" t="s">
        <v>242</v>
      </c>
      <c r="T546" s="4" t="s">
        <v>324</v>
      </c>
      <c r="U546" s="4" t="s">
        <v>243</v>
      </c>
      <c r="V546" t="s">
        <v>315</v>
      </c>
      <c r="Z546" s="13">
        <v>0</v>
      </c>
      <c r="AA546" s="13"/>
    </row>
    <row r="547" spans="1:35">
      <c r="A547" s="1">
        <v>546</v>
      </c>
      <c r="B547" t="s">
        <v>2741</v>
      </c>
      <c r="C547" t="s">
        <v>2741</v>
      </c>
      <c r="D547" s="3">
        <v>5372204000177</v>
      </c>
      <c r="F547" s="4" t="s">
        <v>307</v>
      </c>
      <c r="G547">
        <v>11</v>
      </c>
      <c r="H547" s="19" t="s">
        <v>2742</v>
      </c>
      <c r="I547" s="19" t="str">
        <f t="shared" si="31"/>
        <v>11 3141-0503</v>
      </c>
      <c r="J547" s="19"/>
      <c r="K547" s="25" t="s">
        <v>2743</v>
      </c>
      <c r="L547" t="str">
        <f t="shared" si="34"/>
        <v>Av Paulista 2073 Cerqueira Cesar 01311-940 São Paulo São Paulo SP BRASIL</v>
      </c>
      <c r="M547" t="s">
        <v>336</v>
      </c>
      <c r="N547" t="s">
        <v>2417</v>
      </c>
      <c r="O547">
        <v>2073</v>
      </c>
      <c r="Q547" t="s">
        <v>2744</v>
      </c>
      <c r="R547" t="s">
        <v>2745</v>
      </c>
      <c r="S547" t="s">
        <v>341</v>
      </c>
      <c r="T547" t="s">
        <v>341</v>
      </c>
      <c r="U547" t="s">
        <v>740</v>
      </c>
      <c r="V547" t="s">
        <v>315</v>
      </c>
      <c r="Z547" s="13">
        <v>0</v>
      </c>
      <c r="AA547" s="302"/>
      <c r="AB547" t="s">
        <v>316</v>
      </c>
      <c r="AC547" s="1">
        <v>3</v>
      </c>
      <c r="AD547" s="4" t="s">
        <v>131</v>
      </c>
      <c r="AE547" s="10">
        <v>770.92</v>
      </c>
      <c r="AF547" s="4" t="s">
        <v>684</v>
      </c>
      <c r="AH547" s="4" t="s">
        <v>6</v>
      </c>
      <c r="AI547" t="s">
        <v>6</v>
      </c>
    </row>
    <row r="548" spans="1:35">
      <c r="A548" s="1">
        <v>547</v>
      </c>
      <c r="B548" s="5" t="s">
        <v>2746</v>
      </c>
      <c r="C548" s="4" t="s">
        <v>2746</v>
      </c>
      <c r="D548" s="3">
        <v>23569033000152</v>
      </c>
      <c r="F548" t="s">
        <v>316</v>
      </c>
      <c r="G548" s="4" t="s">
        <v>308</v>
      </c>
      <c r="H548" s="19">
        <v>97531859</v>
      </c>
      <c r="I548" s="19" t="str">
        <f t="shared" si="31"/>
        <v>21 97531859</v>
      </c>
      <c r="J548" s="19"/>
      <c r="K548" s="25" t="s">
        <v>2747</v>
      </c>
      <c r="L548" t="str">
        <f t="shared" si="34"/>
        <v>Rua Madre Maria Victoria 90 Sala 202 Charitas 24370035 Rio de Janeiro Niteroi RJ BRASIL</v>
      </c>
      <c r="M548" s="4" t="s">
        <v>222</v>
      </c>
      <c r="N548" s="4" t="s">
        <v>2748</v>
      </c>
      <c r="O548" s="4" t="s">
        <v>2234</v>
      </c>
      <c r="P548" s="4" t="s">
        <v>2500</v>
      </c>
      <c r="Q548" s="4" t="s">
        <v>2749</v>
      </c>
      <c r="R548" s="20">
        <v>24370035</v>
      </c>
      <c r="S548" s="4" t="s">
        <v>242</v>
      </c>
      <c r="T548" s="4" t="s">
        <v>428</v>
      </c>
      <c r="U548" s="4" t="s">
        <v>243</v>
      </c>
      <c r="V548" t="s">
        <v>315</v>
      </c>
      <c r="Z548" s="13">
        <v>0</v>
      </c>
      <c r="AA548" s="13"/>
    </row>
    <row r="549" spans="1:35">
      <c r="A549" s="1">
        <v>548</v>
      </c>
      <c r="B549" s="5" t="s">
        <v>2750</v>
      </c>
      <c r="C549" s="4" t="s">
        <v>2750</v>
      </c>
      <c r="D549" s="3">
        <v>5607657000801</v>
      </c>
      <c r="F549" s="4" t="s">
        <v>307</v>
      </c>
      <c r="G549" s="4" t="s">
        <v>510</v>
      </c>
      <c r="H549" s="19">
        <v>21696500</v>
      </c>
      <c r="I549" s="19" t="str">
        <f t="shared" si="31"/>
        <v>41 21696500</v>
      </c>
      <c r="J549" s="19"/>
      <c r="K549" s="25" t="s">
        <v>2751</v>
      </c>
      <c r="L549" t="str">
        <f t="shared" si="34"/>
        <v>Rua Domingos Rampelotti 3501 Modulo 12 A e B São Roque 88317600 Santa Catarina Itajaí SC BRASIL</v>
      </c>
      <c r="M549" s="4" t="s">
        <v>399</v>
      </c>
      <c r="N549" s="4" t="s">
        <v>2752</v>
      </c>
      <c r="O549" s="4" t="s">
        <v>2753</v>
      </c>
      <c r="P549" s="4" t="s">
        <v>2754</v>
      </c>
      <c r="Q549" s="4" t="s">
        <v>2755</v>
      </c>
      <c r="R549" s="20">
        <v>88317600</v>
      </c>
      <c r="S549" s="4" t="s">
        <v>670</v>
      </c>
      <c r="T549" s="4" t="s">
        <v>1215</v>
      </c>
      <c r="U549" s="4" t="s">
        <v>1655</v>
      </c>
      <c r="V549" t="s">
        <v>315</v>
      </c>
      <c r="Z549" s="13">
        <v>0</v>
      </c>
      <c r="AA549" s="13"/>
    </row>
    <row r="550" spans="1:35">
      <c r="A550" s="1">
        <v>549</v>
      </c>
      <c r="B550" s="5" t="s">
        <v>2750</v>
      </c>
      <c r="C550" s="4" t="s">
        <v>2750</v>
      </c>
      <c r="D550" s="3">
        <v>5607657000135</v>
      </c>
      <c r="F550" t="s">
        <v>307</v>
      </c>
      <c r="G550" s="4" t="s">
        <v>308</v>
      </c>
      <c r="H550" s="19">
        <v>21696500</v>
      </c>
      <c r="I550" s="19" t="str">
        <f t="shared" si="31"/>
        <v>21 21696500</v>
      </c>
      <c r="J550" s="19"/>
      <c r="K550" s="25" t="s">
        <v>2751</v>
      </c>
      <c r="L550" t="str">
        <f t="shared" si="34"/>
        <v>Av Rui Barbosa 2529 Galpao 11 Ipe 83055320 Parana São José dos Pinhais PR BRASIL</v>
      </c>
      <c r="M550" s="4" t="s">
        <v>336</v>
      </c>
      <c r="N550" s="4" t="s">
        <v>1334</v>
      </c>
      <c r="O550" s="4" t="s">
        <v>2756</v>
      </c>
      <c r="P550" s="4" t="s">
        <v>2757</v>
      </c>
      <c r="Q550" s="4" t="s">
        <v>2758</v>
      </c>
      <c r="R550" s="20">
        <v>83055320</v>
      </c>
      <c r="S550" s="4" t="s">
        <v>411</v>
      </c>
      <c r="T550" s="4" t="s">
        <v>2759</v>
      </c>
      <c r="U550" s="4" t="s">
        <v>421</v>
      </c>
      <c r="V550" t="s">
        <v>315</v>
      </c>
      <c r="Z550" s="13">
        <v>0</v>
      </c>
      <c r="AA550" s="13"/>
    </row>
    <row r="551" spans="1:35">
      <c r="A551" s="1">
        <v>550</v>
      </c>
      <c r="B551" s="5" t="s">
        <v>2760</v>
      </c>
      <c r="C551" s="4" t="s">
        <v>2760</v>
      </c>
      <c r="D551" s="3">
        <v>90272055000496</v>
      </c>
      <c r="F551" s="4" t="s">
        <v>307</v>
      </c>
      <c r="G551" s="4" t="s">
        <v>2761</v>
      </c>
      <c r="H551" s="19">
        <v>30281551</v>
      </c>
      <c r="I551" s="19" t="str">
        <f t="shared" si="31"/>
        <v>54 30281551</v>
      </c>
      <c r="J551" s="19"/>
      <c r="K551" s="25" t="s">
        <v>2762</v>
      </c>
      <c r="L551" t="str">
        <f t="shared" si="34"/>
        <v>Rua Professora Maria do Carmo 748 Campinas 88101360 Santa Catarina São José SC BRASIL</v>
      </c>
      <c r="M551" s="4" t="s">
        <v>222</v>
      </c>
      <c r="N551" s="4" t="s">
        <v>2763</v>
      </c>
      <c r="O551" s="4" t="s">
        <v>2764</v>
      </c>
      <c r="P551" s="4"/>
      <c r="Q551" s="4" t="s">
        <v>826</v>
      </c>
      <c r="R551" s="20">
        <v>88101360</v>
      </c>
      <c r="S551" s="4" t="s">
        <v>670</v>
      </c>
      <c r="T551" s="4" t="s">
        <v>1766</v>
      </c>
      <c r="U551" s="4" t="s">
        <v>1655</v>
      </c>
      <c r="V551" t="s">
        <v>315</v>
      </c>
      <c r="W551" t="s">
        <v>79</v>
      </c>
      <c r="X551" t="s">
        <v>131</v>
      </c>
      <c r="Y551" s="13">
        <v>2763126.3290375299</v>
      </c>
      <c r="Z551" s="13">
        <v>2793067.2278207401</v>
      </c>
      <c r="AA551" s="309">
        <v>2793067.2278207401</v>
      </c>
      <c r="AB551" t="s">
        <v>316</v>
      </c>
      <c r="AC551" s="1">
        <v>3</v>
      </c>
      <c r="AD551" t="s">
        <v>131</v>
      </c>
      <c r="AE551" s="17">
        <v>1679189.48</v>
      </c>
      <c r="AH551" t="s">
        <v>4</v>
      </c>
      <c r="AI551" t="s">
        <v>4</v>
      </c>
    </row>
    <row r="552" spans="1:35">
      <c r="A552" s="1">
        <v>551</v>
      </c>
      <c r="B552" s="5" t="s">
        <v>2765</v>
      </c>
      <c r="C552" s="4" t="s">
        <v>2765</v>
      </c>
      <c r="D552" s="3">
        <v>3743626000186</v>
      </c>
      <c r="F552" t="s">
        <v>307</v>
      </c>
      <c r="G552" s="4" t="s">
        <v>308</v>
      </c>
      <c r="H552" s="19">
        <v>22624097</v>
      </c>
      <c r="I552" s="19" t="str">
        <f t="shared" si="31"/>
        <v>21 22624097</v>
      </c>
      <c r="J552" s="19"/>
      <c r="K552" s="25" t="s">
        <v>2766</v>
      </c>
      <c r="L552" t="str">
        <f t="shared" si="34"/>
        <v>Av Rio Branco 134 21o andar Centro 20040002 Rio de Janeiro Rio de Janeiro RJ BRASIL</v>
      </c>
      <c r="M552" s="4" t="s">
        <v>336</v>
      </c>
      <c r="N552" s="4" t="s">
        <v>649</v>
      </c>
      <c r="O552" s="4" t="s">
        <v>1443</v>
      </c>
      <c r="P552" s="4" t="s">
        <v>1801</v>
      </c>
      <c r="Q552" s="4" t="s">
        <v>381</v>
      </c>
      <c r="R552" s="20">
        <v>20040002</v>
      </c>
      <c r="S552" s="4" t="s">
        <v>242</v>
      </c>
      <c r="T552" s="4" t="s">
        <v>242</v>
      </c>
      <c r="U552" s="4" t="s">
        <v>243</v>
      </c>
      <c r="V552" t="s">
        <v>315</v>
      </c>
      <c r="Z552" s="13">
        <v>0</v>
      </c>
      <c r="AA552" s="13"/>
    </row>
    <row r="553" spans="1:35">
      <c r="A553" s="1">
        <v>552</v>
      </c>
      <c r="B553" s="5" t="s">
        <v>2767</v>
      </c>
      <c r="C553" s="4" t="s">
        <v>2767</v>
      </c>
      <c r="D553" s="3"/>
      <c r="F553" s="4" t="s">
        <v>307</v>
      </c>
      <c r="G553" s="4"/>
      <c r="H553" s="19" t="s">
        <v>344</v>
      </c>
      <c r="I553" s="19" t="str">
        <f t="shared" si="31"/>
        <v/>
      </c>
      <c r="J553" s="19"/>
      <c r="K553" s="25" t="s">
        <v>344</v>
      </c>
      <c r="L553" t="s">
        <v>344</v>
      </c>
      <c r="M553" s="4"/>
      <c r="N553" s="75" t="s">
        <v>344</v>
      </c>
      <c r="O553" s="4"/>
      <c r="P553" s="4"/>
      <c r="Q553" s="4"/>
      <c r="R553" s="20"/>
      <c r="S553" s="4"/>
      <c r="T553" s="4"/>
      <c r="Z553" s="13">
        <v>0</v>
      </c>
      <c r="AA553" s="13"/>
    </row>
    <row r="554" spans="1:35">
      <c r="A554" s="1">
        <v>553</v>
      </c>
      <c r="B554" s="5" t="s">
        <v>2768</v>
      </c>
      <c r="C554" s="4" t="s">
        <v>2769</v>
      </c>
      <c r="D554" s="3">
        <v>488478000102</v>
      </c>
      <c r="F554" s="4" t="s">
        <v>307</v>
      </c>
      <c r="G554" s="4" t="s">
        <v>1229</v>
      </c>
      <c r="H554" s="19" t="s">
        <v>2770</v>
      </c>
      <c r="I554" s="19" t="str">
        <f t="shared" si="31"/>
        <v>61 3198-0000</v>
      </c>
      <c r="J554" s="19"/>
      <c r="K554" s="25" t="s">
        <v>2771</v>
      </c>
      <c r="L554" t="str">
        <f>TRIM(M554&amp;" "&amp;N554&amp;" "&amp;O554&amp;" "&amp;P554&amp;" "&amp;Q554&amp;" "&amp;R554&amp;" "&amp;S554&amp;" "&amp;T554&amp;" "&amp;U554&amp;" "&amp;V554)</f>
        <v>Rua SAFS - Quadra 06 Lote 01 Trecho III Centro 70095-900 Distrito Federal Brasilia DF BRASIL</v>
      </c>
      <c r="M554" s="4" t="s">
        <v>222</v>
      </c>
      <c r="N554" s="4" t="s">
        <v>2772</v>
      </c>
      <c r="O554" s="4"/>
      <c r="P554" s="4"/>
      <c r="Q554" s="4" t="s">
        <v>381</v>
      </c>
      <c r="R554" s="20" t="s">
        <v>2773</v>
      </c>
      <c r="S554" s="4" t="s">
        <v>1234</v>
      </c>
      <c r="T554" s="4" t="s">
        <v>669</v>
      </c>
      <c r="U554" s="4" t="s">
        <v>2774</v>
      </c>
      <c r="V554" t="s">
        <v>315</v>
      </c>
      <c r="Z554" s="13">
        <v>0</v>
      </c>
      <c r="AA554" s="13"/>
    </row>
    <row r="555" spans="1:35">
      <c r="A555" s="1">
        <v>554</v>
      </c>
      <c r="B555" s="5" t="s">
        <v>2775</v>
      </c>
      <c r="C555" s="4" t="s">
        <v>2775</v>
      </c>
      <c r="D555" s="3">
        <v>13611737000435</v>
      </c>
      <c r="F555" t="s">
        <v>307</v>
      </c>
      <c r="G555" s="4" t="s">
        <v>334</v>
      </c>
      <c r="H555" s="19">
        <v>55060554</v>
      </c>
      <c r="I555" s="19" t="str">
        <f t="shared" si="31"/>
        <v>11 55060554</v>
      </c>
      <c r="J555" s="19"/>
      <c r="K555" s="25" t="s">
        <v>2291</v>
      </c>
      <c r="L555" t="str">
        <f>TRIM(M555&amp;" "&amp;N555&amp;" "&amp;O555&amp;" "&amp;P555&amp;" "&amp;Q555&amp;" "&amp;R555&amp;" "&amp;S555&amp;" "&amp;T555&amp;" "&amp;U555&amp;" "&amp;V555)</f>
        <v>Av Das Americas 3301 Bloco 05 Sala 306 a 308 Barra da Tijuca 22631003 Rio de Janeiro Rio de Janeiro RJ BRASIL</v>
      </c>
      <c r="M555" s="4" t="s">
        <v>336</v>
      </c>
      <c r="N555" s="4" t="s">
        <v>575</v>
      </c>
      <c r="O555" s="4" t="s">
        <v>2776</v>
      </c>
      <c r="P555" s="4" t="s">
        <v>2777</v>
      </c>
      <c r="Q555" s="4" t="s">
        <v>578</v>
      </c>
      <c r="R555" s="20">
        <v>22631003</v>
      </c>
      <c r="S555" s="4" t="s">
        <v>242</v>
      </c>
      <c r="T555" s="4" t="s">
        <v>242</v>
      </c>
      <c r="U555" s="4" t="s">
        <v>243</v>
      </c>
      <c r="V555" t="s">
        <v>315</v>
      </c>
      <c r="Z555" s="13">
        <v>0</v>
      </c>
      <c r="AA555" s="13"/>
    </row>
    <row r="556" spans="1:35">
      <c r="A556" s="1">
        <v>555</v>
      </c>
      <c r="B556" s="5" t="s">
        <v>2778</v>
      </c>
      <c r="C556" s="4" t="s">
        <v>2778</v>
      </c>
      <c r="D556" s="3">
        <v>21816048000142</v>
      </c>
      <c r="F556" s="4" t="s">
        <v>307</v>
      </c>
      <c r="G556" s="4" t="s">
        <v>334</v>
      </c>
      <c r="H556" s="19">
        <v>55242877</v>
      </c>
      <c r="I556" s="19" t="str">
        <f t="shared" si="31"/>
        <v>11 55242877</v>
      </c>
      <c r="J556" s="19"/>
      <c r="K556" s="25" t="s">
        <v>2779</v>
      </c>
      <c r="L556" t="str">
        <f>TRIM(M556&amp;" "&amp;N556&amp;" "&amp;O556&amp;" "&amp;P556&amp;" "&amp;Q556&amp;" "&amp;R556&amp;" "&amp;S556&amp;" "&amp;T556&amp;" "&amp;U556&amp;" "&amp;V556)</f>
        <v>x x x x x x xx x BRASIL</v>
      </c>
      <c r="M556" s="4" t="s">
        <v>58</v>
      </c>
      <c r="N556" s="4" t="s">
        <v>58</v>
      </c>
      <c r="O556" s="4" t="s">
        <v>58</v>
      </c>
      <c r="P556" s="4" t="s">
        <v>58</v>
      </c>
      <c r="Q556" s="4" t="s">
        <v>58</v>
      </c>
      <c r="R556" s="20" t="s">
        <v>58</v>
      </c>
      <c r="S556" s="4" t="s">
        <v>2107</v>
      </c>
      <c r="T556" s="4" t="s">
        <v>58</v>
      </c>
      <c r="U556" s="4"/>
      <c r="V556" t="s">
        <v>315</v>
      </c>
      <c r="Z556" s="13">
        <v>0</v>
      </c>
      <c r="AA556" s="13"/>
    </row>
    <row r="557" spans="1:35">
      <c r="A557" s="1">
        <v>556</v>
      </c>
      <c r="B557" s="5" t="s">
        <v>2780</v>
      </c>
      <c r="C557" s="4" t="s">
        <v>2780</v>
      </c>
      <c r="D557" s="3">
        <v>6179861000165</v>
      </c>
      <c r="E557" s="4"/>
      <c r="F557" s="4" t="s">
        <v>307</v>
      </c>
      <c r="G557" s="4"/>
      <c r="H557" s="19" t="s">
        <v>2781</v>
      </c>
      <c r="I557" s="19" t="str">
        <f t="shared" si="31"/>
        <v>11 5506-0554</v>
      </c>
      <c r="J557" s="19"/>
      <c r="K557" s="25" t="s">
        <v>2782</v>
      </c>
      <c r="L557" t="s">
        <v>344</v>
      </c>
      <c r="M557" s="4"/>
      <c r="N557" s="4"/>
      <c r="O557" s="4"/>
      <c r="P557" s="4"/>
      <c r="Q557" s="4"/>
      <c r="R557" s="4"/>
      <c r="S557" s="4"/>
      <c r="T557" s="4"/>
      <c r="U557" s="4"/>
      <c r="V557" s="4"/>
      <c r="W557" s="4"/>
      <c r="X557" s="4"/>
      <c r="Y557" s="4"/>
      <c r="Z557" s="13">
        <v>0</v>
      </c>
      <c r="AA557" s="13"/>
      <c r="AB557" s="4"/>
      <c r="AC557" s="22"/>
      <c r="AD557" s="4"/>
      <c r="AE557" s="8"/>
      <c r="AF557" s="4"/>
      <c r="AG557" s="4"/>
      <c r="AH557" s="4"/>
    </row>
    <row r="558" spans="1:35" ht="13.5" customHeight="1">
      <c r="A558" s="1">
        <v>557</v>
      </c>
      <c r="B558" s="5" t="s">
        <v>198</v>
      </c>
      <c r="C558" s="4" t="s">
        <v>198</v>
      </c>
      <c r="D558" s="3">
        <v>62173620000180</v>
      </c>
      <c r="F558" s="4" t="s">
        <v>307</v>
      </c>
      <c r="G558" s="4" t="s">
        <v>334</v>
      </c>
      <c r="H558" s="19">
        <v>28479061</v>
      </c>
      <c r="I558" s="19" t="str">
        <f t="shared" si="31"/>
        <v>11 28479061</v>
      </c>
      <c r="J558" s="19"/>
      <c r="K558" s="25" t="s">
        <v>2783</v>
      </c>
      <c r="L558" t="str">
        <f t="shared" ref="L558:L569" si="35">TRIM(M558&amp;" "&amp;N558&amp;" "&amp;O558&amp;" "&amp;P558&amp;" "&amp;Q558&amp;" "&amp;R558&amp;" "&amp;S558&amp;" "&amp;T558&amp;" "&amp;U558&amp;" "&amp;V558)</f>
        <v>Rua Jose Rabello Portella 638 Jardim Maria de Fatima 13220540 São Paulo Varzea Paulista SP BRASIL</v>
      </c>
      <c r="M558" s="4" t="s">
        <v>222</v>
      </c>
      <c r="N558" s="4" t="s">
        <v>2784</v>
      </c>
      <c r="O558" s="4" t="s">
        <v>2785</v>
      </c>
      <c r="P558" s="4"/>
      <c r="Q558" s="4" t="s">
        <v>2786</v>
      </c>
      <c r="R558" s="20">
        <v>13220540</v>
      </c>
      <c r="S558" s="4" t="s">
        <v>341</v>
      </c>
      <c r="T558" s="4" t="s">
        <v>2787</v>
      </c>
      <c r="U558" s="4" t="s">
        <v>740</v>
      </c>
      <c r="V558" t="s">
        <v>315</v>
      </c>
      <c r="W558" t="s">
        <v>79</v>
      </c>
      <c r="X558" t="s">
        <v>131</v>
      </c>
      <c r="Y558" s="13">
        <v>319</v>
      </c>
      <c r="Z558" s="13">
        <v>319</v>
      </c>
      <c r="AA558" s="300">
        <v>319</v>
      </c>
      <c r="AE558" s="17"/>
      <c r="AH558" t="s">
        <v>5</v>
      </c>
    </row>
    <row r="559" spans="1:35">
      <c r="A559" s="1">
        <v>558</v>
      </c>
      <c r="B559" s="5" t="s">
        <v>199</v>
      </c>
      <c r="C559" s="4" t="s">
        <v>199</v>
      </c>
      <c r="D559" s="3">
        <v>62173620000260</v>
      </c>
      <c r="F559" s="4" t="s">
        <v>307</v>
      </c>
      <c r="G559" s="4" t="s">
        <v>334</v>
      </c>
      <c r="H559" s="19">
        <v>28479051</v>
      </c>
      <c r="I559" s="19" t="str">
        <f t="shared" si="31"/>
        <v>11 28479051</v>
      </c>
      <c r="J559" s="19"/>
      <c r="K559" s="25" t="s">
        <v>2783</v>
      </c>
      <c r="L559" t="str">
        <f t="shared" si="35"/>
        <v>Rua Lauro Muller Botafogo 22290160 Rio de Janeiro Rio de Janeiro RJ BRASIL</v>
      </c>
      <c r="M559" s="4" t="s">
        <v>222</v>
      </c>
      <c r="N559" s="4" t="s">
        <v>238</v>
      </c>
      <c r="O559" s="21"/>
      <c r="P559" s="4"/>
      <c r="Q559" s="4" t="s">
        <v>240</v>
      </c>
      <c r="R559" s="20">
        <v>22290160</v>
      </c>
      <c r="S559" s="4" t="s">
        <v>242</v>
      </c>
      <c r="T559" s="4" t="s">
        <v>242</v>
      </c>
      <c r="U559" s="4" t="s">
        <v>243</v>
      </c>
      <c r="V559" t="s">
        <v>315</v>
      </c>
      <c r="W559" t="s">
        <v>79</v>
      </c>
      <c r="X559" t="s">
        <v>131</v>
      </c>
      <c r="Y559" s="13">
        <v>5774.4629999999997</v>
      </c>
      <c r="Z559" s="13">
        <v>5837.0347682341899</v>
      </c>
      <c r="AA559" s="300">
        <v>5837.0347682341899</v>
      </c>
      <c r="AB559" t="s">
        <v>316</v>
      </c>
      <c r="AC559" s="1">
        <v>3</v>
      </c>
      <c r="AD559" t="s">
        <v>131</v>
      </c>
      <c r="AE559" s="17">
        <v>3509.22</v>
      </c>
      <c r="AH559" t="s">
        <v>5</v>
      </c>
      <c r="AI559" t="s">
        <v>5</v>
      </c>
    </row>
    <row r="560" spans="1:35">
      <c r="A560" s="1">
        <v>559</v>
      </c>
      <c r="B560" s="5" t="s">
        <v>200</v>
      </c>
      <c r="C560" s="5" t="s">
        <v>200</v>
      </c>
      <c r="D560" s="24" t="s">
        <v>201</v>
      </c>
      <c r="F560" t="s">
        <v>307</v>
      </c>
      <c r="G560">
        <v>21</v>
      </c>
      <c r="H560" s="19" t="s">
        <v>2788</v>
      </c>
      <c r="I560" s="19" t="str">
        <f t="shared" si="31"/>
        <v>21 3221-9000</v>
      </c>
      <c r="J560" s="19"/>
      <c r="K560" s="25" t="s">
        <v>2789</v>
      </c>
      <c r="L560" t="str">
        <f t="shared" si="35"/>
        <v>PC XV de Novembro 20 7 e 8 Andar Centro 20010-010 Rio de Janeiro Rio de Janeiro RJ BRASIL</v>
      </c>
      <c r="M560" s="10" t="s">
        <v>2790</v>
      </c>
      <c r="N560" s="28" t="s">
        <v>2791</v>
      </c>
      <c r="O560">
        <v>20</v>
      </c>
      <c r="P560" s="4" t="s">
        <v>2792</v>
      </c>
      <c r="Q560" t="s">
        <v>381</v>
      </c>
      <c r="R560" t="s">
        <v>2793</v>
      </c>
      <c r="S560" t="s">
        <v>242</v>
      </c>
      <c r="T560" t="s">
        <v>242</v>
      </c>
      <c r="U560" t="s">
        <v>243</v>
      </c>
      <c r="V560" t="s">
        <v>315</v>
      </c>
      <c r="W560" t="s">
        <v>79</v>
      </c>
      <c r="X560" t="s">
        <v>131</v>
      </c>
      <c r="Y560" s="13">
        <v>17405078.379999999</v>
      </c>
      <c r="Z560" s="13">
        <v>17405078.379999999</v>
      </c>
      <c r="AA560" s="300">
        <v>17405078.379999999</v>
      </c>
      <c r="AE560" s="17"/>
      <c r="AF560" t="s">
        <v>2476</v>
      </c>
      <c r="AH560" t="s">
        <v>5</v>
      </c>
    </row>
    <row r="561" spans="1:35">
      <c r="A561" s="1">
        <v>560</v>
      </c>
      <c r="B561" s="5" t="s">
        <v>202</v>
      </c>
      <c r="C561" s="4" t="s">
        <v>202</v>
      </c>
      <c r="D561" s="3">
        <v>5076817000167</v>
      </c>
      <c r="F561" s="4" t="s">
        <v>307</v>
      </c>
      <c r="G561" s="4" t="s">
        <v>308</v>
      </c>
      <c r="H561" s="19">
        <v>21955500</v>
      </c>
      <c r="I561" s="19" t="str">
        <f t="shared" si="31"/>
        <v>21 21955500</v>
      </c>
      <c r="J561" s="19"/>
      <c r="K561" s="25" t="s">
        <v>2794</v>
      </c>
      <c r="L561" t="str">
        <f t="shared" si="35"/>
        <v>Rua Senador Dantas 14 Centro 20031203 Rio de Janeiro Rio de Janeiro RJ BRASIL</v>
      </c>
      <c r="M561" s="4" t="s">
        <v>222</v>
      </c>
      <c r="N561" s="4" t="s">
        <v>2186</v>
      </c>
      <c r="O561" s="4" t="s">
        <v>2795</v>
      </c>
      <c r="P561" s="4"/>
      <c r="Q561" s="4" t="s">
        <v>381</v>
      </c>
      <c r="R561" s="20">
        <v>20031203</v>
      </c>
      <c r="S561" s="4" t="s">
        <v>242</v>
      </c>
      <c r="T561" s="4" t="s">
        <v>242</v>
      </c>
      <c r="U561" s="4" t="s">
        <v>243</v>
      </c>
      <c r="V561" t="s">
        <v>315</v>
      </c>
      <c r="W561" t="s">
        <v>79</v>
      </c>
      <c r="X561" t="s">
        <v>131</v>
      </c>
      <c r="Y561" s="13">
        <v>2977859.75</v>
      </c>
      <c r="Z561" s="13">
        <v>3010127.46931887</v>
      </c>
      <c r="AA561" s="300">
        <v>3010127.46931887</v>
      </c>
      <c r="AB561" t="s">
        <v>316</v>
      </c>
      <c r="AC561" s="1">
        <v>3</v>
      </c>
      <c r="AD561" t="s">
        <v>131</v>
      </c>
      <c r="AE561" s="17">
        <v>1809685.9</v>
      </c>
      <c r="AH561" t="s">
        <v>5</v>
      </c>
      <c r="AI561" t="s">
        <v>5</v>
      </c>
    </row>
    <row r="562" spans="1:35">
      <c r="A562" s="1">
        <v>561</v>
      </c>
      <c r="B562" s="5" t="s">
        <v>2796</v>
      </c>
      <c r="C562" s="4" t="s">
        <v>2797</v>
      </c>
      <c r="D562" s="3">
        <v>5491379000284</v>
      </c>
      <c r="F562" s="4" t="s">
        <v>316</v>
      </c>
      <c r="G562" s="4" t="s">
        <v>383</v>
      </c>
      <c r="H562" s="19">
        <v>21057330</v>
      </c>
      <c r="I562" s="19" t="str">
        <f t="shared" si="31"/>
        <v>22 21057330</v>
      </c>
      <c r="J562" s="19"/>
      <c r="K562" s="25" t="s">
        <v>344</v>
      </c>
      <c r="L562" t="str">
        <f t="shared" si="35"/>
        <v>Av Deputado Alair Ferreira 312 Parque Turf Club 28015-020 Rio de Janeiro Campos dos Goytacazes RJ BRASIL</v>
      </c>
      <c r="M562" s="4" t="s">
        <v>1155</v>
      </c>
      <c r="N562" s="4" t="s">
        <v>2798</v>
      </c>
      <c r="O562" s="4" t="s">
        <v>2799</v>
      </c>
      <c r="P562" s="4"/>
      <c r="Q562" s="4" t="s">
        <v>388</v>
      </c>
      <c r="R562" s="20" t="s">
        <v>389</v>
      </c>
      <c r="S562" s="4" t="s">
        <v>242</v>
      </c>
      <c r="T562" s="4" t="s">
        <v>390</v>
      </c>
      <c r="U562" s="4" t="s">
        <v>243</v>
      </c>
      <c r="V562" t="s">
        <v>315</v>
      </c>
      <c r="Z562" s="13">
        <v>5613.22</v>
      </c>
      <c r="AA562" s="304"/>
      <c r="AH562" t="s">
        <v>5</v>
      </c>
    </row>
    <row r="563" spans="1:35">
      <c r="A563" s="1">
        <v>562</v>
      </c>
      <c r="B563" s="5" t="s">
        <v>2800</v>
      </c>
      <c r="C563" s="4" t="s">
        <v>2800</v>
      </c>
      <c r="D563" s="3">
        <v>3848688000152</v>
      </c>
      <c r="F563" s="4" t="s">
        <v>307</v>
      </c>
      <c r="G563" s="4" t="s">
        <v>308</v>
      </c>
      <c r="H563" s="19">
        <v>25634365</v>
      </c>
      <c r="I563" s="19" t="str">
        <f t="shared" si="31"/>
        <v>21 25634365</v>
      </c>
      <c r="J563" s="19"/>
      <c r="K563" s="25" t="s">
        <v>2801</v>
      </c>
      <c r="L563" t="str">
        <f t="shared" si="35"/>
        <v>Rua Taiwan 120 Jardim Santa 12248193 São Paulo São José dos Campos SP BRASIL</v>
      </c>
      <c r="M563" s="4" t="s">
        <v>222</v>
      </c>
      <c r="N563" s="4" t="s">
        <v>2802</v>
      </c>
      <c r="O563" s="4" t="s">
        <v>1968</v>
      </c>
      <c r="P563" s="4"/>
      <c r="Q563" s="4" t="s">
        <v>2803</v>
      </c>
      <c r="R563" s="20">
        <v>12248193</v>
      </c>
      <c r="S563" s="4" t="s">
        <v>341</v>
      </c>
      <c r="T563" s="4" t="s">
        <v>2167</v>
      </c>
      <c r="U563" s="4" t="s">
        <v>740</v>
      </c>
      <c r="V563" t="s">
        <v>315</v>
      </c>
      <c r="W563" t="s">
        <v>79</v>
      </c>
      <c r="X563" t="s">
        <v>131</v>
      </c>
      <c r="Y563" s="13">
        <v>535170.89947093197</v>
      </c>
      <c r="Z563" s="13">
        <v>540969.94584980595</v>
      </c>
      <c r="AA563" s="309">
        <v>540969.94584980595</v>
      </c>
      <c r="AB563" t="s">
        <v>316</v>
      </c>
      <c r="AC563" s="1">
        <v>3</v>
      </c>
      <c r="AD563" t="s">
        <v>131</v>
      </c>
      <c r="AE563" s="17">
        <v>325230.64</v>
      </c>
      <c r="AH563" t="s">
        <v>4</v>
      </c>
      <c r="AI563" t="s">
        <v>4</v>
      </c>
    </row>
    <row r="564" spans="1:35">
      <c r="A564" s="1">
        <v>563</v>
      </c>
      <c r="B564" t="s">
        <v>2804</v>
      </c>
      <c r="C564" t="s">
        <v>2804</v>
      </c>
      <c r="D564" s="3" t="s">
        <v>2805</v>
      </c>
      <c r="F564" t="s">
        <v>307</v>
      </c>
      <c r="G564">
        <v>41</v>
      </c>
      <c r="H564" s="19" t="s">
        <v>2806</v>
      </c>
      <c r="I564" s="19" t="str">
        <f t="shared" si="31"/>
        <v>41 3320-2006</v>
      </c>
      <c r="J564" s="19"/>
      <c r="K564" s="25" t="s">
        <v>2807</v>
      </c>
      <c r="L564" t="str">
        <f t="shared" si="35"/>
        <v>Rua Cel Francisco H dos Santos 210 Centro Pol Jardim das Americas 81530-900 Curitiba Curitiba PR BRASIL</v>
      </c>
      <c r="M564" t="s">
        <v>222</v>
      </c>
      <c r="N564" t="s">
        <v>2808</v>
      </c>
      <c r="O564">
        <v>210</v>
      </c>
      <c r="P564" t="s">
        <v>2809</v>
      </c>
      <c r="Q564" t="s">
        <v>2810</v>
      </c>
      <c r="R564" t="s">
        <v>2811</v>
      </c>
      <c r="S564" t="s">
        <v>420</v>
      </c>
      <c r="T564" t="s">
        <v>420</v>
      </c>
      <c r="U564" t="s">
        <v>421</v>
      </c>
      <c r="V564" t="s">
        <v>315</v>
      </c>
      <c r="W564" t="s">
        <v>79</v>
      </c>
      <c r="X564" t="s">
        <v>131</v>
      </c>
      <c r="Y564" s="13">
        <v>112259.308870668</v>
      </c>
      <c r="Z564" s="13">
        <v>113475.737004644</v>
      </c>
      <c r="AA564" s="309">
        <v>113475.737004644</v>
      </c>
      <c r="AB564" t="s">
        <v>316</v>
      </c>
      <c r="AC564" s="1">
        <v>3</v>
      </c>
      <c r="AD564" s="4" t="s">
        <v>131</v>
      </c>
      <c r="AE564" s="10">
        <v>68221.509999999995</v>
      </c>
      <c r="AF564" s="4"/>
      <c r="AH564" t="s">
        <v>4</v>
      </c>
      <c r="AI564" t="s">
        <v>4</v>
      </c>
    </row>
    <row r="565" spans="1:35">
      <c r="A565" s="1">
        <v>564</v>
      </c>
      <c r="B565" s="5" t="s">
        <v>2812</v>
      </c>
      <c r="C565" s="4" t="s">
        <v>2812</v>
      </c>
      <c r="D565" s="3">
        <v>3643856000173</v>
      </c>
      <c r="F565" s="4" t="s">
        <v>316</v>
      </c>
      <c r="G565" s="4" t="s">
        <v>573</v>
      </c>
      <c r="H565" s="19">
        <v>27914222</v>
      </c>
      <c r="I565" s="19" t="str">
        <f t="shared" si="31"/>
        <v>31 27914222</v>
      </c>
      <c r="J565" s="19"/>
      <c r="K565" s="25" t="s">
        <v>2813</v>
      </c>
      <c r="L565" t="str">
        <f t="shared" si="35"/>
        <v>Rua Rodrigo Silva 8 Sala 1202 e 1203 Centro 20011040 Rio de Janeiro Rio de Janeiro RJ BRASIL</v>
      </c>
      <c r="M565" s="4" t="s">
        <v>222</v>
      </c>
      <c r="N565" s="4" t="s">
        <v>2814</v>
      </c>
      <c r="O565" s="4" t="s">
        <v>2280</v>
      </c>
      <c r="P565" s="4" t="s">
        <v>2815</v>
      </c>
      <c r="Q565" s="4" t="s">
        <v>381</v>
      </c>
      <c r="R565" s="20">
        <v>20011040</v>
      </c>
      <c r="S565" s="4" t="s">
        <v>242</v>
      </c>
      <c r="T565" s="4" t="s">
        <v>242</v>
      </c>
      <c r="U565" s="4" t="s">
        <v>243</v>
      </c>
      <c r="V565" t="s">
        <v>315</v>
      </c>
      <c r="W565" t="s">
        <v>79</v>
      </c>
      <c r="X565" t="s">
        <v>131</v>
      </c>
      <c r="Y565" s="13">
        <v>1603755.4233080801</v>
      </c>
      <c r="Z565" s="13">
        <v>1621133.5208266999</v>
      </c>
      <c r="AA565" s="309">
        <v>1621133.5208266999</v>
      </c>
      <c r="AB565" t="s">
        <v>316</v>
      </c>
      <c r="AC565" s="1">
        <v>3</v>
      </c>
      <c r="AD565" t="s">
        <v>131</v>
      </c>
      <c r="AE565" s="17">
        <v>974624</v>
      </c>
      <c r="AH565" t="s">
        <v>4</v>
      </c>
      <c r="AI565" t="s">
        <v>4</v>
      </c>
    </row>
    <row r="566" spans="1:35">
      <c r="A566" s="1">
        <v>565</v>
      </c>
      <c r="B566" s="5" t="s">
        <v>203</v>
      </c>
      <c r="C566" s="4" t="s">
        <v>203</v>
      </c>
      <c r="D566" s="3">
        <v>33537374000108</v>
      </c>
      <c r="F566" t="s">
        <v>316</v>
      </c>
      <c r="G566" s="4" t="s">
        <v>308</v>
      </c>
      <c r="H566" s="19">
        <v>23940270</v>
      </c>
      <c r="I566" s="19" t="str">
        <f t="shared" si="31"/>
        <v>21 23940270</v>
      </c>
      <c r="J566" s="19"/>
      <c r="K566" s="25" t="s">
        <v>2816</v>
      </c>
      <c r="L566" t="str">
        <f t="shared" si="35"/>
        <v>Rua Rocha Leão 208 Parque Caju 28051170 Rio de Janeiro Campos dos Goytacazes RJ BRASIL</v>
      </c>
      <c r="M566" s="4" t="s">
        <v>222</v>
      </c>
      <c r="N566" s="4" t="s">
        <v>2817</v>
      </c>
      <c r="O566" s="4" t="s">
        <v>2818</v>
      </c>
      <c r="P566" s="4"/>
      <c r="Q566" s="4" t="s">
        <v>2819</v>
      </c>
      <c r="R566" s="20">
        <v>28051170</v>
      </c>
      <c r="S566" s="4" t="s">
        <v>242</v>
      </c>
      <c r="T566" s="4" t="s">
        <v>390</v>
      </c>
      <c r="U566" s="4" t="s">
        <v>243</v>
      </c>
      <c r="V566" t="s">
        <v>315</v>
      </c>
      <c r="W566" t="s">
        <v>79</v>
      </c>
      <c r="X566" t="s">
        <v>131</v>
      </c>
      <c r="Y566" s="13">
        <v>2330.0279999999998</v>
      </c>
      <c r="Z566" s="13">
        <v>2355.2763467300201</v>
      </c>
      <c r="AA566" s="300">
        <v>2355.2763467300201</v>
      </c>
      <c r="AB566" t="s">
        <v>316</v>
      </c>
      <c r="AC566" s="1">
        <v>3</v>
      </c>
      <c r="AD566" t="s">
        <v>131</v>
      </c>
      <c r="AE566" s="17">
        <v>1415.99</v>
      </c>
      <c r="AH566" t="s">
        <v>5</v>
      </c>
      <c r="AI566" t="s">
        <v>5</v>
      </c>
    </row>
    <row r="567" spans="1:35">
      <c r="A567" s="1">
        <v>566</v>
      </c>
      <c r="B567" s="5" t="s">
        <v>2820</v>
      </c>
      <c r="C567" s="4" t="s">
        <v>2820</v>
      </c>
      <c r="D567" s="3">
        <v>3623609000105</v>
      </c>
      <c r="F567" t="s">
        <v>307</v>
      </c>
      <c r="G567" s="4" t="s">
        <v>308</v>
      </c>
      <c r="H567" s="19">
        <v>35599900</v>
      </c>
      <c r="I567" s="19" t="str">
        <f t="shared" si="31"/>
        <v>21 35599900</v>
      </c>
      <c r="J567" s="19"/>
      <c r="K567" s="25" t="s">
        <v>2821</v>
      </c>
      <c r="L567" t="str">
        <f t="shared" si="35"/>
        <v>Rua Rodrigo Silva 18 Pav 2 Centro 20011040 Rio de Janeiro Rio de Janeiro RJ BRASIL</v>
      </c>
      <c r="M567" s="4" t="s">
        <v>222</v>
      </c>
      <c r="N567" s="4" t="s">
        <v>2814</v>
      </c>
      <c r="O567" s="4" t="s">
        <v>2257</v>
      </c>
      <c r="P567" s="4" t="s">
        <v>2822</v>
      </c>
      <c r="Q567" s="4" t="s">
        <v>381</v>
      </c>
      <c r="R567" s="20">
        <v>20011040</v>
      </c>
      <c r="S567" s="4" t="s">
        <v>242</v>
      </c>
      <c r="T567" s="4" t="s">
        <v>242</v>
      </c>
      <c r="U567" s="4" t="s">
        <v>243</v>
      </c>
      <c r="V567" t="s">
        <v>315</v>
      </c>
      <c r="Z567" s="13">
        <v>0</v>
      </c>
      <c r="AA567" s="13"/>
    </row>
    <row r="568" spans="1:35">
      <c r="A568" s="1">
        <v>567</v>
      </c>
      <c r="B568" s="5" t="s">
        <v>2823</v>
      </c>
      <c r="C568" s="4" t="s">
        <v>2823</v>
      </c>
      <c r="D568" s="3">
        <v>2640010000117</v>
      </c>
      <c r="F568" t="s">
        <v>307</v>
      </c>
      <c r="G568" s="4" t="s">
        <v>510</v>
      </c>
      <c r="H568" s="19">
        <v>36630808</v>
      </c>
      <c r="I568" s="19" t="str">
        <f t="shared" si="31"/>
        <v>41 36630808</v>
      </c>
      <c r="J568" s="19"/>
      <c r="K568" s="25" t="s">
        <v>2824</v>
      </c>
      <c r="L568" t="str">
        <f t="shared" si="35"/>
        <v>Rua Tenente Arantes Filho 91 Gavea 22451270 Rio de Janeiro Rio de Janeiro RJ BRASIL</v>
      </c>
      <c r="M568" s="4" t="s">
        <v>222</v>
      </c>
      <c r="N568" s="4" t="s">
        <v>2825</v>
      </c>
      <c r="O568" s="4" t="s">
        <v>2826</v>
      </c>
      <c r="P568" s="4"/>
      <c r="Q568" s="4" t="s">
        <v>2647</v>
      </c>
      <c r="R568" s="20">
        <v>22451270</v>
      </c>
      <c r="S568" s="4" t="s">
        <v>242</v>
      </c>
      <c r="T568" s="4" t="s">
        <v>242</v>
      </c>
      <c r="U568" s="4" t="s">
        <v>243</v>
      </c>
      <c r="V568" t="s">
        <v>315</v>
      </c>
      <c r="W568" t="s">
        <v>79</v>
      </c>
      <c r="X568" t="s">
        <v>131</v>
      </c>
      <c r="Y568" s="13">
        <v>170019.72322566199</v>
      </c>
      <c r="Z568" s="13">
        <v>171862.03614156201</v>
      </c>
      <c r="AA568" s="309">
        <v>171862.03614156201</v>
      </c>
      <c r="AB568" t="s">
        <v>316</v>
      </c>
      <c r="AC568" s="1">
        <v>3</v>
      </c>
      <c r="AD568" t="s">
        <v>131</v>
      </c>
      <c r="AE568" s="17">
        <v>103323.3</v>
      </c>
      <c r="AH568" t="s">
        <v>4</v>
      </c>
      <c r="AI568" t="s">
        <v>4</v>
      </c>
    </row>
    <row r="569" spans="1:35">
      <c r="A569" s="1">
        <v>568</v>
      </c>
      <c r="B569" s="5" t="s">
        <v>2827</v>
      </c>
      <c r="C569" s="4" t="s">
        <v>2827</v>
      </c>
      <c r="D569" s="3">
        <v>7432517000107</v>
      </c>
      <c r="F569" t="s">
        <v>307</v>
      </c>
      <c r="G569" s="4" t="s">
        <v>334</v>
      </c>
      <c r="H569" s="19">
        <v>32389400</v>
      </c>
      <c r="I569" s="19" t="str">
        <f t="shared" si="31"/>
        <v>11 32389400</v>
      </c>
      <c r="J569" s="19"/>
      <c r="K569" s="25" t="s">
        <v>2828</v>
      </c>
      <c r="L569" t="str">
        <f t="shared" si="35"/>
        <v>Al Asia 201 Conj 1o e 2o andar Tambore 6543312 São Paulo Santana de Parnaiba SP BRASIL</v>
      </c>
      <c r="M569" s="4" t="s">
        <v>445</v>
      </c>
      <c r="N569" s="4" t="s">
        <v>2829</v>
      </c>
      <c r="O569" s="4" t="s">
        <v>2830</v>
      </c>
      <c r="P569" s="4" t="s">
        <v>2831</v>
      </c>
      <c r="Q569" s="4" t="s">
        <v>986</v>
      </c>
      <c r="R569" s="20">
        <v>6543312</v>
      </c>
      <c r="S569" s="4" t="s">
        <v>341</v>
      </c>
      <c r="T569" s="4" t="s">
        <v>2832</v>
      </c>
      <c r="U569" s="4" t="s">
        <v>740</v>
      </c>
      <c r="V569" t="s">
        <v>315</v>
      </c>
      <c r="W569" t="s">
        <v>79</v>
      </c>
      <c r="X569" t="s">
        <v>131</v>
      </c>
      <c r="Y569" s="13">
        <v>706256.42077634204</v>
      </c>
      <c r="Z569" s="13">
        <v>713909.32892868901</v>
      </c>
      <c r="AA569" s="309">
        <v>713909.32892868901</v>
      </c>
      <c r="AB569" t="s">
        <v>316</v>
      </c>
      <c r="AC569" s="1">
        <v>3</v>
      </c>
      <c r="AD569" t="s">
        <v>131</v>
      </c>
      <c r="AE569" s="17">
        <v>456661.13</v>
      </c>
      <c r="AH569" t="s">
        <v>4</v>
      </c>
      <c r="AI569" t="s">
        <v>4</v>
      </c>
    </row>
    <row r="570" spans="1:35">
      <c r="A570" s="1">
        <v>569</v>
      </c>
      <c r="B570" s="5" t="s">
        <v>2833</v>
      </c>
      <c r="C570" s="4" t="s">
        <v>2833</v>
      </c>
      <c r="D570" s="21" t="s">
        <v>343</v>
      </c>
      <c r="E570" s="4"/>
      <c r="F570" t="s">
        <v>307</v>
      </c>
      <c r="G570" s="4"/>
      <c r="H570" s="19" t="s">
        <v>247</v>
      </c>
      <c r="I570" s="19" t="str">
        <f t="shared" si="31"/>
        <v>não encontrado</v>
      </c>
      <c r="J570" s="19"/>
      <c r="K570" s="25" t="s">
        <v>247</v>
      </c>
      <c r="L570" t="s">
        <v>2834</v>
      </c>
      <c r="M570" s="4"/>
      <c r="N570" s="4"/>
      <c r="O570" s="4"/>
      <c r="P570" s="4"/>
      <c r="Q570" s="4"/>
      <c r="R570" s="4"/>
      <c r="S570" s="4"/>
      <c r="T570" s="4"/>
      <c r="U570" s="4"/>
      <c r="V570" s="4"/>
      <c r="W570" s="4" t="s">
        <v>79</v>
      </c>
      <c r="X570" s="4" t="s">
        <v>131</v>
      </c>
      <c r="Y570" s="13">
        <v>4707599.07</v>
      </c>
      <c r="Z570" s="13">
        <v>4600575.7222298402</v>
      </c>
      <c r="AA570" s="309">
        <v>4600575.7222298402</v>
      </c>
      <c r="AB570" t="s">
        <v>316</v>
      </c>
      <c r="AC570" s="1">
        <v>3</v>
      </c>
      <c r="AD570" s="4" t="s">
        <v>162</v>
      </c>
      <c r="AE570" s="10">
        <v>572412.07999999996</v>
      </c>
      <c r="AF570" s="4"/>
      <c r="AG570" s="4"/>
      <c r="AH570" t="s">
        <v>4</v>
      </c>
      <c r="AI570" t="s">
        <v>4</v>
      </c>
    </row>
    <row r="571" spans="1:35">
      <c r="A571" s="1">
        <v>570</v>
      </c>
      <c r="B571" s="5" t="s">
        <v>2835</v>
      </c>
      <c r="C571" s="4" t="s">
        <v>2835</v>
      </c>
      <c r="D571" s="21" t="s">
        <v>343</v>
      </c>
      <c r="E571" s="4"/>
      <c r="F571" t="s">
        <v>307</v>
      </c>
      <c r="G571" s="4"/>
      <c r="H571" s="19" t="s">
        <v>344</v>
      </c>
      <c r="I571" s="19" t="str">
        <f t="shared" si="31"/>
        <v/>
      </c>
      <c r="J571" s="19"/>
      <c r="K571" s="25" t="s">
        <v>344</v>
      </c>
      <c r="L571" t="s">
        <v>344</v>
      </c>
      <c r="M571" s="4"/>
      <c r="N571" s="4"/>
      <c r="O571" s="4"/>
      <c r="P571" s="4"/>
      <c r="Q571" s="4"/>
      <c r="R571" s="4"/>
      <c r="S571" s="4"/>
      <c r="T571" s="4"/>
      <c r="U571" s="4"/>
      <c r="V571" s="4"/>
      <c r="W571" s="4"/>
      <c r="X571" s="4"/>
      <c r="Y571" s="4"/>
      <c r="Z571" s="13">
        <v>0</v>
      </c>
      <c r="AA571" s="13"/>
      <c r="AB571" s="4"/>
      <c r="AC571" s="22"/>
      <c r="AD571" s="4"/>
      <c r="AE571" s="8"/>
      <c r="AF571" s="4"/>
      <c r="AG571" s="4"/>
      <c r="AH571" s="4"/>
    </row>
    <row r="572" spans="1:35">
      <c r="A572" s="1">
        <v>571</v>
      </c>
      <c r="B572" s="5" t="s">
        <v>2836</v>
      </c>
      <c r="C572" s="4" t="s">
        <v>2836</v>
      </c>
      <c r="D572" s="3">
        <v>27535996000196</v>
      </c>
      <c r="F572" t="s">
        <v>307</v>
      </c>
      <c r="G572" s="4" t="s">
        <v>581</v>
      </c>
      <c r="H572" s="19">
        <v>33981233</v>
      </c>
      <c r="I572" s="19" t="str">
        <f t="shared" si="31"/>
        <v>27 33981233</v>
      </c>
      <c r="J572" s="19"/>
      <c r="K572" s="25" t="s">
        <v>2837</v>
      </c>
      <c r="L572" t="str">
        <f t="shared" ref="L572:L579" si="36">TRIM(M572&amp;" "&amp;N572&amp;" "&amp;O572&amp;" "&amp;P572&amp;" "&amp;Q572&amp;" "&amp;R572&amp;" "&amp;S572&amp;" "&amp;T572&amp;" "&amp;U572&amp;" "&amp;V572)</f>
        <v>Av Rio Branco 1 Sala 1203 Centro 20090003 Rio de Janeiro Rio de Janeiro RJ BRASIL</v>
      </c>
      <c r="M572" s="4" t="s">
        <v>336</v>
      </c>
      <c r="N572" s="4" t="s">
        <v>649</v>
      </c>
      <c r="O572" s="4" t="s">
        <v>379</v>
      </c>
      <c r="P572" s="4" t="s">
        <v>2838</v>
      </c>
      <c r="Q572" s="4" t="s">
        <v>381</v>
      </c>
      <c r="R572" s="20">
        <v>20090003</v>
      </c>
      <c r="S572" s="4" t="s">
        <v>242</v>
      </c>
      <c r="T572" s="4" t="s">
        <v>242</v>
      </c>
      <c r="U572" s="4" t="s">
        <v>243</v>
      </c>
      <c r="V572" t="s">
        <v>315</v>
      </c>
      <c r="W572" t="s">
        <v>79</v>
      </c>
      <c r="X572" t="s">
        <v>131</v>
      </c>
      <c r="Y572" s="13">
        <v>224018.99095277101</v>
      </c>
      <c r="Z572" s="13">
        <v>226446.43332597899</v>
      </c>
      <c r="AA572" s="309">
        <v>226446.43332597899</v>
      </c>
      <c r="AB572" t="s">
        <v>316</v>
      </c>
      <c r="AC572" s="1">
        <v>3</v>
      </c>
      <c r="AD572" t="s">
        <v>131</v>
      </c>
      <c r="AE572" s="17">
        <v>136139.39000000001</v>
      </c>
      <c r="AH572" t="s">
        <v>4</v>
      </c>
      <c r="AI572" t="s">
        <v>4</v>
      </c>
    </row>
    <row r="573" spans="1:35">
      <c r="A573" s="1">
        <v>572</v>
      </c>
      <c r="B573" s="5" t="s">
        <v>2839</v>
      </c>
      <c r="C573" s="4" t="s">
        <v>2839</v>
      </c>
      <c r="D573" s="21" t="s">
        <v>2840</v>
      </c>
      <c r="E573" s="4"/>
      <c r="F573" t="s">
        <v>307</v>
      </c>
      <c r="G573" s="4" t="s">
        <v>308</v>
      </c>
      <c r="H573" s="19" t="s">
        <v>273</v>
      </c>
      <c r="I573" s="19" t="str">
        <f t="shared" si="31"/>
        <v>21 2163-4687</v>
      </c>
      <c r="J573" s="19"/>
      <c r="K573" s="25" t="s">
        <v>274</v>
      </c>
      <c r="L573" t="str">
        <f t="shared" si="36"/>
        <v>Rua Da Assembleia 77 Sala 601 E Centro 20011-001 Rio de Janeiro Rio de Janeiro RJ BRASIL</v>
      </c>
      <c r="M573" s="4" t="s">
        <v>222</v>
      </c>
      <c r="N573" s="4" t="s">
        <v>910</v>
      </c>
      <c r="O573" s="4" t="s">
        <v>1254</v>
      </c>
      <c r="P573" s="4" t="s">
        <v>2841</v>
      </c>
      <c r="Q573" s="4" t="s">
        <v>381</v>
      </c>
      <c r="R573" s="4" t="s">
        <v>2842</v>
      </c>
      <c r="S573" s="4" t="s">
        <v>242</v>
      </c>
      <c r="T573" s="4" t="s">
        <v>242</v>
      </c>
      <c r="U573" s="4" t="s">
        <v>243</v>
      </c>
      <c r="V573" s="4" t="s">
        <v>315</v>
      </c>
      <c r="W573" s="4"/>
      <c r="X573" s="4"/>
      <c r="Y573" s="4"/>
      <c r="Z573" s="13">
        <v>0</v>
      </c>
      <c r="AA573" s="13"/>
      <c r="AB573" s="4"/>
      <c r="AC573" s="22"/>
      <c r="AD573" s="4"/>
      <c r="AE573" s="8"/>
      <c r="AF573" s="4"/>
      <c r="AG573" s="4"/>
      <c r="AH573" s="4"/>
    </row>
    <row r="574" spans="1:35">
      <c r="A574" s="1">
        <v>573</v>
      </c>
      <c r="B574" s="5" t="s">
        <v>2843</v>
      </c>
      <c r="C574" s="4" t="s">
        <v>2843</v>
      </c>
      <c r="D574" s="3">
        <v>72820822000120</v>
      </c>
      <c r="F574" t="s">
        <v>307</v>
      </c>
      <c r="G574" s="4" t="s">
        <v>334</v>
      </c>
      <c r="H574" s="19">
        <v>40042884</v>
      </c>
      <c r="I574" s="19" t="str">
        <f t="shared" si="31"/>
        <v>11 40042884</v>
      </c>
      <c r="J574" s="19"/>
      <c r="K574" s="25" t="s">
        <v>2844</v>
      </c>
      <c r="L574" t="str">
        <f t="shared" si="36"/>
        <v>Av Das Nações Unidas S/N Brooklin Novo 04578-910 São Paulo São Paulo SP BRASIL</v>
      </c>
      <c r="M574" s="4" t="s">
        <v>336</v>
      </c>
      <c r="N574" s="4" t="s">
        <v>355</v>
      </c>
      <c r="O574" s="21" t="s">
        <v>290</v>
      </c>
      <c r="P574" s="4"/>
      <c r="Q574" s="4" t="s">
        <v>358</v>
      </c>
      <c r="R574" s="20" t="s">
        <v>2845</v>
      </c>
      <c r="S574" s="4" t="s">
        <v>341</v>
      </c>
      <c r="T574" s="4" t="s">
        <v>341</v>
      </c>
      <c r="U574" s="4" t="s">
        <v>740</v>
      </c>
      <c r="V574" t="s">
        <v>315</v>
      </c>
      <c r="W574" t="s">
        <v>307</v>
      </c>
      <c r="X574" t="s">
        <v>131</v>
      </c>
      <c r="Y574" s="13">
        <v>-7038.32</v>
      </c>
      <c r="Z574" s="13">
        <v>-7038.32</v>
      </c>
      <c r="AA574" s="302">
        <v>-7038.32</v>
      </c>
      <c r="AD574" s="4"/>
      <c r="AF574" t="s">
        <v>1445</v>
      </c>
      <c r="AH574" t="s">
        <v>6</v>
      </c>
      <c r="AI574" t="s">
        <v>6</v>
      </c>
    </row>
    <row r="575" spans="1:35">
      <c r="A575" s="1">
        <v>574</v>
      </c>
      <c r="B575" s="5" t="s">
        <v>2843</v>
      </c>
      <c r="C575" s="5" t="s">
        <v>2843</v>
      </c>
      <c r="D575" s="24" t="s">
        <v>2846</v>
      </c>
      <c r="F575" t="s">
        <v>307</v>
      </c>
      <c r="G575">
        <v>11</v>
      </c>
      <c r="H575" s="19" t="s">
        <v>2847</v>
      </c>
      <c r="I575" s="19" t="str">
        <f t="shared" si="31"/>
        <v>11 2123-0192</v>
      </c>
      <c r="J575" s="19"/>
      <c r="K575" s="25" t="s">
        <v>2848</v>
      </c>
      <c r="L575" t="str">
        <f t="shared" si="36"/>
        <v>Av Das Nações Unidas S/N Brooklin Novo 04578-910 São Paulo São Paulo SP BRASIL</v>
      </c>
      <c r="M575" s="10" t="s">
        <v>336</v>
      </c>
      <c r="N575" s="28" t="s">
        <v>355</v>
      </c>
      <c r="O575" t="s">
        <v>290</v>
      </c>
      <c r="P575" s="4"/>
      <c r="Q575" s="4" t="s">
        <v>358</v>
      </c>
      <c r="R575" s="4" t="s">
        <v>2845</v>
      </c>
      <c r="S575" s="4" t="s">
        <v>341</v>
      </c>
      <c r="T575" s="4" t="s">
        <v>341</v>
      </c>
      <c r="U575" s="4" t="s">
        <v>740</v>
      </c>
      <c r="V575" s="4" t="s">
        <v>315</v>
      </c>
      <c r="W575" t="s">
        <v>79</v>
      </c>
      <c r="X575" t="s">
        <v>131</v>
      </c>
      <c r="Y575" s="13">
        <v>5606.63</v>
      </c>
      <c r="Z575" s="13">
        <v>5606.63</v>
      </c>
      <c r="AA575" s="303">
        <v>5606.63</v>
      </c>
      <c r="AE575" s="17"/>
      <c r="AH575" t="s">
        <v>4</v>
      </c>
    </row>
    <row r="576" spans="1:35">
      <c r="A576" s="1">
        <v>575</v>
      </c>
      <c r="B576" s="5" t="s">
        <v>2849</v>
      </c>
      <c r="C576" s="4" t="s">
        <v>2849</v>
      </c>
      <c r="D576" s="3">
        <v>31244163000143</v>
      </c>
      <c r="F576" t="s">
        <v>307</v>
      </c>
      <c r="G576" s="4" t="s">
        <v>308</v>
      </c>
      <c r="H576" s="19">
        <v>22832482</v>
      </c>
      <c r="I576" s="19" t="str">
        <f t="shared" si="31"/>
        <v>21 22832482</v>
      </c>
      <c r="J576" s="19"/>
      <c r="K576" s="25" t="s">
        <v>2850</v>
      </c>
      <c r="L576" t="str">
        <f t="shared" si="36"/>
        <v>Av Presidente Vargas 542 Salas 709 a 713 Centro 20071000 Rio de Janeiro Rio de Janeiro RJ BRASIL</v>
      </c>
      <c r="M576" s="4" t="s">
        <v>336</v>
      </c>
      <c r="N576" s="4" t="s">
        <v>1554</v>
      </c>
      <c r="O576" s="4" t="s">
        <v>2851</v>
      </c>
      <c r="P576" s="4" t="s">
        <v>2852</v>
      </c>
      <c r="Q576" s="4" t="s">
        <v>381</v>
      </c>
      <c r="R576" s="20">
        <v>20071000</v>
      </c>
      <c r="S576" s="4" t="s">
        <v>242</v>
      </c>
      <c r="T576" s="4" t="s">
        <v>242</v>
      </c>
      <c r="U576" s="4" t="s">
        <v>243</v>
      </c>
      <c r="V576" t="s">
        <v>315</v>
      </c>
      <c r="Z576" s="13">
        <v>0</v>
      </c>
      <c r="AA576" s="13"/>
    </row>
    <row r="577" spans="1:36">
      <c r="A577" s="1">
        <v>576</v>
      </c>
      <c r="B577" s="5" t="s">
        <v>2853</v>
      </c>
      <c r="C577" s="4" t="s">
        <v>2853</v>
      </c>
      <c r="D577" s="3">
        <v>32683850000128</v>
      </c>
      <c r="F577" t="s">
        <v>316</v>
      </c>
      <c r="G577" s="4" t="s">
        <v>308</v>
      </c>
      <c r="H577" s="19">
        <v>303003331</v>
      </c>
      <c r="I577" s="19" t="str">
        <f t="shared" si="31"/>
        <v>21 303003331</v>
      </c>
      <c r="J577" s="19"/>
      <c r="K577" s="25" t="s">
        <v>2854</v>
      </c>
      <c r="L577" t="str">
        <f t="shared" si="36"/>
        <v>Rua Grauben Barbosa 13 Meier 20735100 Rio de Janeiro Rio de Janeiro RJ BRASIL</v>
      </c>
      <c r="M577" s="4" t="s">
        <v>222</v>
      </c>
      <c r="N577" s="4" t="s">
        <v>2855</v>
      </c>
      <c r="O577" s="4" t="s">
        <v>702</v>
      </c>
      <c r="P577" s="4"/>
      <c r="Q577" s="4" t="s">
        <v>2856</v>
      </c>
      <c r="R577" s="20">
        <v>20735100</v>
      </c>
      <c r="S577" s="4" t="s">
        <v>242</v>
      </c>
      <c r="T577" s="4" t="s">
        <v>242</v>
      </c>
      <c r="U577" s="4" t="s">
        <v>243</v>
      </c>
      <c r="V577" t="s">
        <v>315</v>
      </c>
      <c r="Z577" s="13">
        <v>0</v>
      </c>
      <c r="AA577" s="13"/>
    </row>
    <row r="578" spans="1:36">
      <c r="A578" s="1">
        <v>577</v>
      </c>
      <c r="B578" s="5" t="s">
        <v>2857</v>
      </c>
      <c r="C578" s="4" t="s">
        <v>2857</v>
      </c>
      <c r="D578" s="3">
        <v>5067402000127</v>
      </c>
      <c r="F578" t="s">
        <v>307</v>
      </c>
      <c r="G578" s="4" t="s">
        <v>383</v>
      </c>
      <c r="H578" s="19">
        <v>27732817</v>
      </c>
      <c r="I578" s="19" t="str">
        <f t="shared" si="31"/>
        <v>22 27732817</v>
      </c>
      <c r="J578" s="19"/>
      <c r="K578" s="25" t="s">
        <v>2858</v>
      </c>
      <c r="L578" t="str">
        <f t="shared" si="36"/>
        <v>Av Prefeito Aristeu Ferreira da Silva 377 Novo Cavaleiro 20930-070 Macae Rio de Janeiro RJ BRASIL</v>
      </c>
      <c r="M578" s="4" t="s">
        <v>336</v>
      </c>
      <c r="N578" s="4" t="s">
        <v>1417</v>
      </c>
      <c r="O578" s="4" t="s">
        <v>2859</v>
      </c>
      <c r="P578" s="4"/>
      <c r="Q578" s="4" t="s">
        <v>2471</v>
      </c>
      <c r="R578" s="20" t="s">
        <v>2860</v>
      </c>
      <c r="S578" s="4" t="s">
        <v>2861</v>
      </c>
      <c r="T578" s="4" t="s">
        <v>242</v>
      </c>
      <c r="U578" s="4" t="s">
        <v>243</v>
      </c>
      <c r="V578" t="s">
        <v>315</v>
      </c>
      <c r="Z578" s="13">
        <v>0</v>
      </c>
      <c r="AA578" s="13"/>
    </row>
    <row r="579" spans="1:36">
      <c r="A579" s="1">
        <v>578</v>
      </c>
      <c r="B579" s="5" t="s">
        <v>2862</v>
      </c>
      <c r="C579" s="4" t="s">
        <v>2862</v>
      </c>
      <c r="D579" s="3">
        <v>12043140000126</v>
      </c>
      <c r="F579" t="s">
        <v>316</v>
      </c>
      <c r="G579" s="4" t="s">
        <v>383</v>
      </c>
      <c r="H579" s="19">
        <v>99959201</v>
      </c>
      <c r="I579" s="19" t="str">
        <f t="shared" si="31"/>
        <v>22 99959201</v>
      </c>
      <c r="J579" s="19"/>
      <c r="K579" s="25" t="s">
        <v>2863</v>
      </c>
      <c r="L579" t="str">
        <f t="shared" si="36"/>
        <v>Av Alberto Torres 120 Apto 604 Alberto Torres 28051287 Rio de Janeiro Campos dos Goytacazes RJ BRASIL</v>
      </c>
      <c r="M579" s="4" t="s">
        <v>336</v>
      </c>
      <c r="N579" s="4" t="s">
        <v>2864</v>
      </c>
      <c r="O579" s="4" t="s">
        <v>1968</v>
      </c>
      <c r="P579" s="4" t="s">
        <v>2865</v>
      </c>
      <c r="Q579" s="4" t="s">
        <v>2864</v>
      </c>
      <c r="R579" s="20">
        <v>28051287</v>
      </c>
      <c r="S579" s="4" t="s">
        <v>242</v>
      </c>
      <c r="T579" s="4" t="s">
        <v>390</v>
      </c>
      <c r="U579" s="4" t="s">
        <v>243</v>
      </c>
      <c r="V579" t="s">
        <v>315</v>
      </c>
      <c r="Z579" s="13">
        <v>0</v>
      </c>
      <c r="AA579" s="304"/>
    </row>
    <row r="580" spans="1:36">
      <c r="A580" s="1">
        <v>579</v>
      </c>
      <c r="B580" s="5" t="s">
        <v>2866</v>
      </c>
      <c r="C580" s="4" t="s">
        <v>2866</v>
      </c>
      <c r="D580" s="21" t="s">
        <v>343</v>
      </c>
      <c r="E580" s="4"/>
      <c r="F580" t="s">
        <v>307</v>
      </c>
      <c r="G580" s="4"/>
      <c r="H580" s="19" t="s">
        <v>344</v>
      </c>
      <c r="I580" s="19" t="str">
        <f t="shared" si="31"/>
        <v/>
      </c>
      <c r="J580" s="19"/>
      <c r="K580" s="25" t="s">
        <v>344</v>
      </c>
      <c r="L580" t="s">
        <v>344</v>
      </c>
      <c r="M580" s="4"/>
      <c r="N580" s="4"/>
      <c r="O580" s="4"/>
      <c r="P580" s="4"/>
      <c r="Q580" s="4"/>
      <c r="R580" s="4"/>
      <c r="S580" s="4"/>
      <c r="T580" s="4"/>
      <c r="U580" s="4"/>
      <c r="V580" s="4"/>
      <c r="W580" s="4"/>
      <c r="X580" s="4"/>
      <c r="Y580" s="4"/>
      <c r="Z580" s="13">
        <v>0</v>
      </c>
      <c r="AA580" s="13"/>
      <c r="AB580" s="4"/>
      <c r="AC580" s="22"/>
      <c r="AD580" s="4"/>
      <c r="AE580" s="8"/>
      <c r="AF580" s="4"/>
      <c r="AG580" s="4"/>
      <c r="AH580" s="4"/>
    </row>
    <row r="581" spans="1:36">
      <c r="A581" s="1">
        <v>580</v>
      </c>
      <c r="B581" s="5" t="s">
        <v>2867</v>
      </c>
      <c r="C581" s="4" t="s">
        <v>2867</v>
      </c>
      <c r="D581" s="21" t="s">
        <v>343</v>
      </c>
      <c r="E581" s="4"/>
      <c r="F581" t="s">
        <v>307</v>
      </c>
      <c r="G581" s="4"/>
      <c r="H581" s="19" t="s">
        <v>344</v>
      </c>
      <c r="I581" s="19" t="str">
        <f t="shared" ref="I581:I644" si="37">TRIM(G581&amp;" "&amp;H581)</f>
        <v/>
      </c>
      <c r="J581" s="19"/>
      <c r="K581" s="25" t="s">
        <v>344</v>
      </c>
      <c r="L581" t="s">
        <v>344</v>
      </c>
      <c r="M581" s="4"/>
      <c r="N581" s="4"/>
      <c r="O581" s="4"/>
      <c r="P581" s="4"/>
      <c r="Q581" s="4"/>
      <c r="R581" s="4"/>
      <c r="S581" s="4"/>
      <c r="T581" s="4"/>
      <c r="U581" s="4"/>
      <c r="V581" s="4"/>
      <c r="W581" s="4"/>
      <c r="X581" s="4"/>
      <c r="Y581" s="4"/>
      <c r="Z581" s="13">
        <v>0</v>
      </c>
      <c r="AA581" s="13"/>
      <c r="AB581" s="4"/>
      <c r="AC581" s="22"/>
      <c r="AD581" s="4"/>
      <c r="AE581" s="8"/>
      <c r="AF581" s="4"/>
      <c r="AG581" s="4"/>
      <c r="AH581" s="4"/>
    </row>
    <row r="582" spans="1:36">
      <c r="A582" s="1">
        <v>581</v>
      </c>
      <c r="B582" t="s">
        <v>2868</v>
      </c>
      <c r="C582" t="s">
        <v>2868</v>
      </c>
      <c r="D582" s="24" t="s">
        <v>2869</v>
      </c>
      <c r="F582" t="s">
        <v>307</v>
      </c>
      <c r="G582">
        <v>11</v>
      </c>
      <c r="H582" s="19" t="s">
        <v>2870</v>
      </c>
      <c r="I582" s="19" t="str">
        <f t="shared" si="37"/>
        <v>11 3076-2700</v>
      </c>
      <c r="J582" s="19"/>
      <c r="K582" s="25" t="s">
        <v>2871</v>
      </c>
      <c r="L582" t="str">
        <f>TRIM(M582&amp;" "&amp;N582&amp;" "&amp;O582&amp;" "&amp;P582&amp;" "&amp;Q582&amp;" "&amp;R582&amp;" "&amp;S582&amp;" "&amp;T582&amp;" "&amp;U582&amp;" "&amp;V582)</f>
        <v>Rua Dr Fernandes Coelho 85 11 andar Bloco S Pinheiros 05423-040 São Paulo São Paulo SP BRASIL</v>
      </c>
      <c r="M582" s="10" t="s">
        <v>222</v>
      </c>
      <c r="N582" s="28" t="s">
        <v>2872</v>
      </c>
      <c r="O582">
        <v>85</v>
      </c>
      <c r="P582" s="4" t="s">
        <v>2873</v>
      </c>
      <c r="Q582" t="s">
        <v>440</v>
      </c>
      <c r="R582" t="s">
        <v>2874</v>
      </c>
      <c r="S582" t="s">
        <v>2875</v>
      </c>
      <c r="T582" t="s">
        <v>341</v>
      </c>
      <c r="U582" t="s">
        <v>740</v>
      </c>
      <c r="V582" t="s">
        <v>315</v>
      </c>
      <c r="W582" t="s">
        <v>79</v>
      </c>
      <c r="X582" t="s">
        <v>131</v>
      </c>
      <c r="Y582" s="13">
        <v>92228887.019136205</v>
      </c>
      <c r="Z582" s="13">
        <v>93228267.9530112</v>
      </c>
      <c r="AA582" s="309">
        <v>93228267.9530112</v>
      </c>
      <c r="AB582" t="s">
        <v>316</v>
      </c>
      <c r="AC582" s="1">
        <v>3</v>
      </c>
      <c r="AD582" t="s">
        <v>131</v>
      </c>
      <c r="AE582" s="17">
        <v>56048750</v>
      </c>
      <c r="AH582" t="s">
        <v>4</v>
      </c>
      <c r="AI582" t="s">
        <v>4</v>
      </c>
    </row>
    <row r="583" spans="1:36">
      <c r="A583" s="1">
        <v>582</v>
      </c>
      <c r="B583" s="5" t="s">
        <v>204</v>
      </c>
      <c r="C583" s="4" t="s">
        <v>204</v>
      </c>
      <c r="D583" s="3">
        <v>42515478000102</v>
      </c>
      <c r="F583" t="s">
        <v>307</v>
      </c>
      <c r="G583" s="4" t="s">
        <v>308</v>
      </c>
      <c r="H583" s="19">
        <v>25035700</v>
      </c>
      <c r="I583" s="19" t="str">
        <f t="shared" si="37"/>
        <v>21 25035700</v>
      </c>
      <c r="J583" s="19"/>
      <c r="K583" s="25" t="s">
        <v>2876</v>
      </c>
      <c r="L583" t="str">
        <f>TRIM(M583&amp;" "&amp;N583&amp;" "&amp;O583&amp;" "&amp;P583&amp;" "&amp;Q583&amp;" "&amp;R583&amp;" "&amp;S583&amp;" "&amp;T583&amp;" "&amp;U583&amp;" "&amp;V583)</f>
        <v>Rua Haddock Lobo 72 Sala 207,209,601,602,701 Estacio 20260132 Rio de Janeiro Rio de Janeiro RJ BRASIL</v>
      </c>
      <c r="M583" s="4" t="s">
        <v>222</v>
      </c>
      <c r="N583" s="4" t="s">
        <v>2877</v>
      </c>
      <c r="O583" s="23">
        <v>72</v>
      </c>
      <c r="P583" s="4" t="s">
        <v>2878</v>
      </c>
      <c r="Q583" s="4" t="s">
        <v>2879</v>
      </c>
      <c r="R583" s="20">
        <v>20260132</v>
      </c>
      <c r="S583" s="4" t="s">
        <v>242</v>
      </c>
      <c r="T583" s="4" t="s">
        <v>242</v>
      </c>
      <c r="U583" s="4" t="s">
        <v>243</v>
      </c>
      <c r="V583" t="s">
        <v>315</v>
      </c>
      <c r="W583" t="s">
        <v>79</v>
      </c>
      <c r="X583" t="s">
        <v>131</v>
      </c>
      <c r="Y583" s="13">
        <v>17558.07</v>
      </c>
      <c r="Z583" s="13">
        <v>17602.169999999998</v>
      </c>
      <c r="AA583" s="300">
        <f>13488.72+4113.45</f>
        <v>17602.169999999998</v>
      </c>
      <c r="AB583" t="s">
        <v>316</v>
      </c>
      <c r="AC583" s="1">
        <v>3</v>
      </c>
      <c r="AD583" t="s">
        <v>131</v>
      </c>
      <c r="AE583" s="17">
        <v>2473</v>
      </c>
      <c r="AH583" t="s">
        <v>5</v>
      </c>
      <c r="AI583" t="s">
        <v>5</v>
      </c>
    </row>
    <row r="584" spans="1:36">
      <c r="A584" s="1">
        <v>583</v>
      </c>
      <c r="B584" s="5" t="s">
        <v>2880</v>
      </c>
      <c r="C584" s="4" t="s">
        <v>2880</v>
      </c>
      <c r="D584" s="3">
        <v>13611737000273</v>
      </c>
      <c r="E584" s="4"/>
      <c r="F584" s="4" t="s">
        <v>307</v>
      </c>
      <c r="G584" s="4"/>
      <c r="H584" s="19" t="s">
        <v>2781</v>
      </c>
      <c r="I584" s="19" t="str">
        <f t="shared" si="37"/>
        <v>11 5506-0554</v>
      </c>
      <c r="J584" s="19"/>
      <c r="K584" s="25" t="s">
        <v>2782</v>
      </c>
      <c r="L584" t="s">
        <v>344</v>
      </c>
      <c r="M584" s="4"/>
      <c r="N584" s="4"/>
      <c r="O584" s="4"/>
      <c r="P584" s="4"/>
      <c r="Q584" s="4"/>
      <c r="R584" s="4"/>
      <c r="S584" s="4"/>
      <c r="T584" s="4"/>
      <c r="U584" s="4"/>
      <c r="V584" s="4"/>
      <c r="W584" s="4"/>
      <c r="X584" s="4"/>
      <c r="Y584" s="4"/>
      <c r="Z584" s="13">
        <v>0</v>
      </c>
      <c r="AA584" s="13"/>
      <c r="AB584" s="4"/>
      <c r="AC584" s="22"/>
      <c r="AD584" s="4"/>
      <c r="AE584" s="8"/>
      <c r="AF584" s="4"/>
      <c r="AG584" s="4"/>
      <c r="AH584" s="4"/>
    </row>
    <row r="585" spans="1:36">
      <c r="A585" s="1">
        <v>584</v>
      </c>
      <c r="B585" s="5" t="s">
        <v>2881</v>
      </c>
      <c r="C585" s="4" t="s">
        <v>2881</v>
      </c>
      <c r="D585" s="21" t="s">
        <v>343</v>
      </c>
      <c r="E585" s="4"/>
      <c r="F585" t="s">
        <v>307</v>
      </c>
      <c r="G585" s="4"/>
      <c r="H585" s="19" t="s">
        <v>344</v>
      </c>
      <c r="I585" s="19" t="str">
        <f t="shared" si="37"/>
        <v/>
      </c>
      <c r="J585" s="19"/>
      <c r="K585" s="25" t="s">
        <v>344</v>
      </c>
      <c r="L585" t="s">
        <v>344</v>
      </c>
      <c r="M585" s="4"/>
      <c r="N585" s="4"/>
      <c r="O585" s="4"/>
      <c r="P585" s="4"/>
      <c r="Q585" s="4"/>
      <c r="R585" s="4"/>
      <c r="S585" s="4"/>
      <c r="T585" s="4"/>
      <c r="U585" s="4"/>
      <c r="V585" s="4"/>
      <c r="W585" s="4"/>
      <c r="X585" s="4"/>
      <c r="Y585" s="4"/>
      <c r="Z585" s="13">
        <v>0</v>
      </c>
      <c r="AA585" s="13"/>
      <c r="AB585" s="4"/>
      <c r="AC585" s="22"/>
      <c r="AD585" s="4"/>
      <c r="AE585" s="8"/>
      <c r="AF585" s="4"/>
      <c r="AG585" s="4"/>
      <c r="AH585" s="4"/>
    </row>
    <row r="586" spans="1:36">
      <c r="A586" s="1">
        <v>585</v>
      </c>
      <c r="B586" s="5" t="s">
        <v>2882</v>
      </c>
      <c r="C586" s="4" t="s">
        <v>2882</v>
      </c>
      <c r="D586" s="3">
        <v>44249487000116</v>
      </c>
      <c r="F586" t="s">
        <v>316</v>
      </c>
      <c r="G586" s="4" t="s">
        <v>383</v>
      </c>
      <c r="H586" s="19">
        <v>27241368</v>
      </c>
      <c r="I586" s="19" t="str">
        <f t="shared" si="37"/>
        <v>22 27241368</v>
      </c>
      <c r="J586" s="19"/>
      <c r="K586" s="25" t="s">
        <v>2883</v>
      </c>
      <c r="L586" t="str">
        <f>TRIM(M586&amp;" "&amp;N586&amp;" "&amp;O586&amp;" "&amp;P586&amp;" "&amp;Q586&amp;" "&amp;R586&amp;" "&amp;S586&amp;" "&amp;T586&amp;" "&amp;U586&amp;" "&amp;V586)</f>
        <v>Estrada Dr Lourival Martins Beda 834 Anexo 1 Galpão 1 Donana 28110000 Rio de Janeiro Campos dos Goytacazes RJ BRASIL</v>
      </c>
      <c r="M586" s="4" t="s">
        <v>484</v>
      </c>
      <c r="N586" s="4" t="s">
        <v>2427</v>
      </c>
      <c r="O586" s="4" t="s">
        <v>2884</v>
      </c>
      <c r="P586" s="4" t="s">
        <v>2885</v>
      </c>
      <c r="Q586" s="4" t="s">
        <v>2886</v>
      </c>
      <c r="R586" s="20">
        <v>28110000</v>
      </c>
      <c r="S586" s="4" t="s">
        <v>242</v>
      </c>
      <c r="T586" s="4" t="s">
        <v>390</v>
      </c>
      <c r="U586" s="4" t="s">
        <v>243</v>
      </c>
      <c r="V586" t="s">
        <v>315</v>
      </c>
      <c r="Z586" s="13">
        <v>0</v>
      </c>
      <c r="AA586" s="13"/>
    </row>
    <row r="587" spans="1:36">
      <c r="A587" s="1">
        <v>586</v>
      </c>
      <c r="B587" s="5" t="s">
        <v>205</v>
      </c>
      <c r="C587" s="4" t="s">
        <v>205</v>
      </c>
      <c r="D587" s="3">
        <v>5056597000100</v>
      </c>
      <c r="E587" s="4"/>
      <c r="F587" s="4" t="s">
        <v>307</v>
      </c>
      <c r="G587" s="4"/>
      <c r="H587" s="19" t="s">
        <v>2887</v>
      </c>
      <c r="I587" s="19" t="str">
        <f t="shared" si="37"/>
        <v>11 4133-2200</v>
      </c>
      <c r="J587" s="19"/>
      <c r="K587" s="25" t="s">
        <v>2888</v>
      </c>
      <c r="L587" t="s">
        <v>344</v>
      </c>
      <c r="M587" s="4"/>
      <c r="N587" s="4"/>
      <c r="O587" s="4"/>
      <c r="P587" s="4"/>
      <c r="Q587" s="4"/>
      <c r="R587" s="4"/>
      <c r="S587" s="4"/>
      <c r="T587" s="4"/>
      <c r="U587" s="4"/>
      <c r="V587" s="4"/>
      <c r="W587" s="4" t="s">
        <v>59</v>
      </c>
      <c r="X587" s="4" t="s">
        <v>131</v>
      </c>
      <c r="Y587" s="13">
        <v>1910.9</v>
      </c>
      <c r="Z587" s="13">
        <v>0</v>
      </c>
      <c r="AA587" s="300"/>
      <c r="AB587" s="4"/>
      <c r="AC587" s="22"/>
      <c r="AD587" s="4"/>
      <c r="AE587" s="10"/>
      <c r="AF587" s="4" t="s">
        <v>989</v>
      </c>
      <c r="AG587" s="4"/>
      <c r="AH587" s="4" t="s">
        <v>5</v>
      </c>
      <c r="AJ587" t="s">
        <v>318</v>
      </c>
    </row>
    <row r="588" spans="1:36">
      <c r="A588" s="1">
        <v>587</v>
      </c>
      <c r="B588" s="5" t="s">
        <v>2889</v>
      </c>
      <c r="C588" s="4" t="s">
        <v>2889</v>
      </c>
      <c r="D588" s="3">
        <v>1685053000156</v>
      </c>
      <c r="F588" t="s">
        <v>307</v>
      </c>
      <c r="G588" s="4" t="s">
        <v>308</v>
      </c>
      <c r="H588" s="19">
        <v>25064323</v>
      </c>
      <c r="I588" s="19" t="str">
        <f t="shared" si="37"/>
        <v>21 25064323</v>
      </c>
      <c r="J588" s="19"/>
      <c r="K588" s="25" t="s">
        <v>2890</v>
      </c>
      <c r="L588" t="str">
        <f t="shared" ref="L588:L601" si="38">TRIM(M588&amp;" "&amp;N588&amp;" "&amp;O588&amp;" "&amp;P588&amp;" "&amp;Q588&amp;" "&amp;R588&amp;" "&amp;S588&amp;" "&amp;T588&amp;" "&amp;U588&amp;" "&amp;V588)</f>
        <v>Rua Do Passeio 42 6 Pavimento Centro 20021290 Rio de Janeiro Rio de Janeiro RJ BRASIL</v>
      </c>
      <c r="M588" s="4" t="s">
        <v>222</v>
      </c>
      <c r="N588" s="4" t="s">
        <v>620</v>
      </c>
      <c r="O588" s="4" t="s">
        <v>1978</v>
      </c>
      <c r="P588" s="4" t="s">
        <v>2891</v>
      </c>
      <c r="Q588" s="4" t="s">
        <v>381</v>
      </c>
      <c r="R588" s="20">
        <v>20021290</v>
      </c>
      <c r="S588" s="4" t="s">
        <v>242</v>
      </c>
      <c r="T588" s="4" t="s">
        <v>242</v>
      </c>
      <c r="U588" s="4" t="s">
        <v>243</v>
      </c>
      <c r="V588" t="s">
        <v>315</v>
      </c>
      <c r="Z588" s="13">
        <v>0</v>
      </c>
      <c r="AA588" s="13"/>
    </row>
    <row r="589" spans="1:36">
      <c r="A589" s="1">
        <v>588</v>
      </c>
      <c r="B589" s="5" t="s">
        <v>2892</v>
      </c>
      <c r="C589" s="4" t="s">
        <v>2892</v>
      </c>
      <c r="D589" s="3">
        <v>531640000128</v>
      </c>
      <c r="F589" s="4" t="s">
        <v>307</v>
      </c>
      <c r="G589" s="4"/>
      <c r="H589" s="19" t="s">
        <v>247</v>
      </c>
      <c r="I589" s="19" t="str">
        <f t="shared" si="37"/>
        <v>não encontrado</v>
      </c>
      <c r="J589" s="19"/>
      <c r="K589" s="25" t="s">
        <v>344</v>
      </c>
      <c r="L589" t="str">
        <f t="shared" si="38"/>
        <v>Praça Dos Tres Poderes Eixo Monumental 70175900 Distrito Federal Brasilia DF BRASIL</v>
      </c>
      <c r="M589" s="4" t="s">
        <v>2893</v>
      </c>
      <c r="N589" s="4" t="s">
        <v>2894</v>
      </c>
      <c r="O589" s="4"/>
      <c r="P589" s="4"/>
      <c r="Q589" s="4" t="s">
        <v>2895</v>
      </c>
      <c r="R589" s="20">
        <v>70175900</v>
      </c>
      <c r="S589" s="4" t="s">
        <v>1234</v>
      </c>
      <c r="T589" s="4" t="s">
        <v>669</v>
      </c>
      <c r="U589" s="4" t="s">
        <v>2774</v>
      </c>
      <c r="V589" t="s">
        <v>315</v>
      </c>
      <c r="Z589" s="13">
        <v>0</v>
      </c>
      <c r="AA589" s="13"/>
    </row>
    <row r="590" spans="1:36">
      <c r="A590" s="1">
        <v>589</v>
      </c>
      <c r="B590" s="5" t="s">
        <v>206</v>
      </c>
      <c r="C590" s="4" t="s">
        <v>206</v>
      </c>
      <c r="D590" s="3">
        <v>54651716001150</v>
      </c>
      <c r="F590" t="s">
        <v>307</v>
      </c>
      <c r="G590" s="4" t="s">
        <v>334</v>
      </c>
      <c r="H590" s="19">
        <v>27635000</v>
      </c>
      <c r="I590" s="19" t="str">
        <f t="shared" si="37"/>
        <v>11 27635000</v>
      </c>
      <c r="J590" s="19"/>
      <c r="K590" s="25" t="s">
        <v>2896</v>
      </c>
      <c r="L590" t="str">
        <f t="shared" si="38"/>
        <v>Av Prefeito João Vilallobo Quero 1160 Jardim Belval 6422122 São Paulo Barueri SP BRASIL</v>
      </c>
      <c r="M590" s="4" t="s">
        <v>336</v>
      </c>
      <c r="N590" s="4" t="s">
        <v>2897</v>
      </c>
      <c r="O590" s="21" t="s">
        <v>1860</v>
      </c>
      <c r="P590" s="4"/>
      <c r="Q590" s="4" t="s">
        <v>1912</v>
      </c>
      <c r="R590" s="20">
        <v>6422122</v>
      </c>
      <c r="S590" s="4" t="s">
        <v>341</v>
      </c>
      <c r="T590" s="4" t="s">
        <v>449</v>
      </c>
      <c r="U590" s="4" t="s">
        <v>740</v>
      </c>
      <c r="V590" t="s">
        <v>315</v>
      </c>
      <c r="W590" t="s">
        <v>79</v>
      </c>
      <c r="X590" t="s">
        <v>131</v>
      </c>
      <c r="Y590" s="13">
        <v>987.30700000000002</v>
      </c>
      <c r="Z590" s="13">
        <v>998.00550006568801</v>
      </c>
      <c r="AA590" s="300">
        <v>998.00550006568801</v>
      </c>
      <c r="AB590" t="s">
        <v>316</v>
      </c>
      <c r="AC590" s="1">
        <v>3</v>
      </c>
      <c r="AD590" t="s">
        <v>131</v>
      </c>
      <c r="AE590" s="17">
        <v>600</v>
      </c>
      <c r="AH590" t="s">
        <v>5</v>
      </c>
      <c r="AI590" t="s">
        <v>5</v>
      </c>
    </row>
    <row r="591" spans="1:36">
      <c r="A591" s="1">
        <v>590</v>
      </c>
      <c r="B591" s="5" t="s">
        <v>2898</v>
      </c>
      <c r="C591" s="4" t="s">
        <v>2898</v>
      </c>
      <c r="D591" s="3">
        <v>7689880000102</v>
      </c>
      <c r="F591" s="4" t="s">
        <v>316</v>
      </c>
      <c r="G591" s="4" t="s">
        <v>308</v>
      </c>
      <c r="H591" s="19">
        <v>22201136</v>
      </c>
      <c r="I591" s="19" t="str">
        <f t="shared" si="37"/>
        <v>21 22201136</v>
      </c>
      <c r="J591" s="19"/>
      <c r="K591" s="25" t="s">
        <v>2899</v>
      </c>
      <c r="L591" t="str">
        <f t="shared" si="38"/>
        <v>Rua Desembargador Jorge Fontana 80 Sala 1305 Belvedere 30320670 Minas Gerais Belo Horizonte MG BRASIL</v>
      </c>
      <c r="M591" s="4" t="s">
        <v>222</v>
      </c>
      <c r="N591" s="4" t="s">
        <v>1299</v>
      </c>
      <c r="O591" s="4" t="s">
        <v>2900</v>
      </c>
      <c r="P591" s="4" t="s">
        <v>1300</v>
      </c>
      <c r="Q591" s="4" t="s">
        <v>2901</v>
      </c>
      <c r="R591" s="20">
        <v>30320670</v>
      </c>
      <c r="S591" s="4" t="s">
        <v>515</v>
      </c>
      <c r="T591" s="4" t="s">
        <v>630</v>
      </c>
      <c r="U591" s="4" t="s">
        <v>631</v>
      </c>
      <c r="V591" t="s">
        <v>315</v>
      </c>
      <c r="W591" t="s">
        <v>79</v>
      </c>
      <c r="X591" t="s">
        <v>131</v>
      </c>
      <c r="Y591" s="13">
        <v>156323.63374415899</v>
      </c>
      <c r="Z591" s="13">
        <v>158017.53751040099</v>
      </c>
      <c r="AA591" s="309">
        <v>158017.53751040099</v>
      </c>
      <c r="AB591" t="s">
        <v>316</v>
      </c>
      <c r="AC591" s="1">
        <v>3</v>
      </c>
      <c r="AD591" t="s">
        <v>131</v>
      </c>
      <c r="AE591" s="17">
        <v>95000</v>
      </c>
      <c r="AH591" t="s">
        <v>4</v>
      </c>
      <c r="AI591" t="s">
        <v>4</v>
      </c>
    </row>
    <row r="592" spans="1:36">
      <c r="A592" s="1">
        <v>591</v>
      </c>
      <c r="B592" t="s">
        <v>2902</v>
      </c>
      <c r="C592" t="s">
        <v>2902</v>
      </c>
      <c r="D592" s="24" t="s">
        <v>2903</v>
      </c>
      <c r="F592" t="s">
        <v>307</v>
      </c>
      <c r="G592">
        <v>21</v>
      </c>
      <c r="H592" s="19" t="s">
        <v>2904</v>
      </c>
      <c r="I592" s="19" t="str">
        <f t="shared" si="37"/>
        <v>21 2199-4830</v>
      </c>
      <c r="J592" s="19"/>
      <c r="K592" s="25" t="s">
        <v>2905</v>
      </c>
      <c r="L592" t="str">
        <f t="shared" si="38"/>
        <v>Rua Correia Vasques 250 3 Andar Cidade Nova 20211-140 Rio de Janeiro Rio de Janeiro RJ BRASIL</v>
      </c>
      <c r="M592" s="10" t="s">
        <v>222</v>
      </c>
      <c r="N592" s="28" t="s">
        <v>2906</v>
      </c>
      <c r="O592">
        <v>250</v>
      </c>
      <c r="P592" s="4" t="s">
        <v>2907</v>
      </c>
      <c r="Q592" t="s">
        <v>2908</v>
      </c>
      <c r="R592" t="s">
        <v>2909</v>
      </c>
      <c r="S592" t="s">
        <v>242</v>
      </c>
      <c r="T592" t="s">
        <v>242</v>
      </c>
      <c r="U592" t="s">
        <v>243</v>
      </c>
      <c r="V592" t="s">
        <v>315</v>
      </c>
      <c r="W592" t="s">
        <v>79</v>
      </c>
      <c r="X592" t="s">
        <v>131</v>
      </c>
      <c r="Y592" s="13">
        <v>1685.0535859266499</v>
      </c>
      <c r="Z592" s="13">
        <v>1703.31262038711</v>
      </c>
      <c r="AA592" s="309">
        <v>1703.31262038711</v>
      </c>
      <c r="AB592" t="s">
        <v>316</v>
      </c>
      <c r="AC592" s="1">
        <v>3</v>
      </c>
      <c r="AD592" t="s">
        <v>131</v>
      </c>
      <c r="AE592" s="17">
        <v>1024.03</v>
      </c>
      <c r="AH592" t="s">
        <v>4</v>
      </c>
      <c r="AI592" t="s">
        <v>4</v>
      </c>
    </row>
    <row r="593" spans="1:246">
      <c r="A593" s="1">
        <v>592</v>
      </c>
      <c r="B593" s="5" t="s">
        <v>2910</v>
      </c>
      <c r="C593" s="4" t="s">
        <v>2910</v>
      </c>
      <c r="D593" s="3">
        <v>7763665000104</v>
      </c>
      <c r="F593" t="s">
        <v>307</v>
      </c>
      <c r="G593" s="4"/>
      <c r="H593" s="19" t="s">
        <v>247</v>
      </c>
      <c r="I593" s="19" t="str">
        <f t="shared" si="37"/>
        <v>não encontrado</v>
      </c>
      <c r="J593" s="19"/>
      <c r="K593" s="25" t="s">
        <v>2911</v>
      </c>
      <c r="L593" t="str">
        <f t="shared" si="38"/>
        <v>Av Nossa Senhora dos Navegantes 451 Salas 1702,1703 e 1704 Enseada do Sua 29050-335 Espirito Santo Vitoria ES BRASIL</v>
      </c>
      <c r="M593" s="4" t="s">
        <v>336</v>
      </c>
      <c r="N593" s="4" t="s">
        <v>915</v>
      </c>
      <c r="O593" s="4" t="s">
        <v>2912</v>
      </c>
      <c r="P593" s="4" t="s">
        <v>2913</v>
      </c>
      <c r="Q593" s="4" t="s">
        <v>918</v>
      </c>
      <c r="R593" s="20" t="s">
        <v>2914</v>
      </c>
      <c r="S593" s="4" t="s">
        <v>919</v>
      </c>
      <c r="T593" s="4" t="s">
        <v>920</v>
      </c>
      <c r="U593" s="4" t="s">
        <v>2183</v>
      </c>
      <c r="V593" t="s">
        <v>315</v>
      </c>
      <c r="W593" t="s">
        <v>59</v>
      </c>
      <c r="X593" t="s">
        <v>131</v>
      </c>
      <c r="Y593" s="13">
        <v>20990.95</v>
      </c>
      <c r="Z593" s="13">
        <v>20990.95</v>
      </c>
      <c r="AA593" s="304"/>
      <c r="AF593" t="s">
        <v>989</v>
      </c>
      <c r="AH593" t="s">
        <v>4</v>
      </c>
      <c r="AJ593" t="s">
        <v>318</v>
      </c>
    </row>
    <row r="594" spans="1:246">
      <c r="A594" s="1">
        <v>593</v>
      </c>
      <c r="B594" s="5" t="s">
        <v>207</v>
      </c>
      <c r="C594" s="4" t="s">
        <v>207</v>
      </c>
      <c r="D594" s="3">
        <v>11360886000109</v>
      </c>
      <c r="F594" s="4" t="s">
        <v>316</v>
      </c>
      <c r="G594" s="4" t="s">
        <v>308</v>
      </c>
      <c r="H594" s="19">
        <v>24282327</v>
      </c>
      <c r="I594" s="19" t="str">
        <f t="shared" si="37"/>
        <v>21 24282327</v>
      </c>
      <c r="J594" s="19"/>
      <c r="K594" s="25" t="s">
        <v>2915</v>
      </c>
      <c r="L594" t="str">
        <f t="shared" si="38"/>
        <v>Rua Florentino de Souza Maciel 61 Parque Aurora 28025520 Rio de Janeiro Campos dos Goytacazes RJ BRASIL</v>
      </c>
      <c r="M594" s="4" t="s">
        <v>222</v>
      </c>
      <c r="N594" s="4" t="s">
        <v>2916</v>
      </c>
      <c r="O594" s="4" t="s">
        <v>1229</v>
      </c>
      <c r="P594" s="4"/>
      <c r="Q594" s="4" t="s">
        <v>2917</v>
      </c>
      <c r="R594" s="20">
        <v>28025520</v>
      </c>
      <c r="S594" s="4" t="s">
        <v>242</v>
      </c>
      <c r="T594" s="4" t="s">
        <v>390</v>
      </c>
      <c r="U594" s="4" t="s">
        <v>243</v>
      </c>
      <c r="V594" t="s">
        <v>315</v>
      </c>
      <c r="W594" t="s">
        <v>79</v>
      </c>
      <c r="X594" t="s">
        <v>131</v>
      </c>
      <c r="Y594" s="13">
        <v>14911.629000000001</v>
      </c>
      <c r="Z594" s="13">
        <v>15073.209735992101</v>
      </c>
      <c r="AA594" s="300">
        <v>15073.209735992101</v>
      </c>
      <c r="AB594" t="s">
        <v>316</v>
      </c>
      <c r="AC594" s="1">
        <v>3</v>
      </c>
      <c r="AD594" t="s">
        <v>131</v>
      </c>
      <c r="AE594" s="17">
        <v>9062</v>
      </c>
      <c r="AH594" t="s">
        <v>5</v>
      </c>
      <c r="AI594" t="s">
        <v>5</v>
      </c>
    </row>
    <row r="595" spans="1:246">
      <c r="A595" s="1">
        <v>594</v>
      </c>
      <c r="B595" s="5" t="s">
        <v>207</v>
      </c>
      <c r="C595" s="4" t="s">
        <v>207</v>
      </c>
      <c r="D595" s="3">
        <v>11360886000109</v>
      </c>
      <c r="F595" t="s">
        <v>316</v>
      </c>
      <c r="G595" s="4" t="s">
        <v>308</v>
      </c>
      <c r="H595" s="19">
        <v>24282327</v>
      </c>
      <c r="I595" s="19" t="str">
        <f t="shared" si="37"/>
        <v>21 24282327</v>
      </c>
      <c r="J595" s="19"/>
      <c r="K595" s="25" t="s">
        <v>2915</v>
      </c>
      <c r="L595" t="str">
        <f t="shared" si="38"/>
        <v>Rua Florentino de Souza Maciel 61 Parque Aurora 28025520 Rio de Janeiro Campos dos Goytacazes RJ BRASIL</v>
      </c>
      <c r="M595" s="4" t="s">
        <v>222</v>
      </c>
      <c r="N595" s="4" t="s">
        <v>2916</v>
      </c>
      <c r="O595" s="4" t="s">
        <v>1229</v>
      </c>
      <c r="P595" s="4"/>
      <c r="Q595" s="4" t="s">
        <v>2917</v>
      </c>
      <c r="R595" s="20">
        <v>28025520</v>
      </c>
      <c r="S595" s="4" t="s">
        <v>242</v>
      </c>
      <c r="T595" s="4" t="s">
        <v>390</v>
      </c>
      <c r="U595" s="4" t="s">
        <v>243</v>
      </c>
      <c r="V595" t="s">
        <v>315</v>
      </c>
      <c r="W595" t="s">
        <v>79</v>
      </c>
      <c r="X595" t="s">
        <v>131</v>
      </c>
      <c r="Y595" s="13">
        <v>18594.284855884202</v>
      </c>
      <c r="Z595" s="13">
        <v>18795.7702512371</v>
      </c>
      <c r="AA595" s="309">
        <v>18795.7702512371</v>
      </c>
      <c r="AB595" t="s">
        <v>316</v>
      </c>
      <c r="AC595" s="1">
        <v>3</v>
      </c>
      <c r="AD595" t="s">
        <v>131</v>
      </c>
      <c r="AE595" s="17">
        <v>11300</v>
      </c>
      <c r="AH595" t="s">
        <v>4</v>
      </c>
      <c r="AI595" t="s">
        <v>4</v>
      </c>
    </row>
    <row r="596" spans="1:246">
      <c r="A596" s="1">
        <v>595</v>
      </c>
      <c r="B596" s="5" t="s">
        <v>2918</v>
      </c>
      <c r="C596" s="4" t="s">
        <v>2918</v>
      </c>
      <c r="D596" s="3">
        <v>5355281000119</v>
      </c>
      <c r="F596" s="4" t="s">
        <v>307</v>
      </c>
      <c r="G596" s="4" t="s">
        <v>383</v>
      </c>
      <c r="H596" s="19">
        <v>99462938</v>
      </c>
      <c r="I596" s="19" t="str">
        <f t="shared" si="37"/>
        <v>22 99462938</v>
      </c>
      <c r="J596" s="19"/>
      <c r="K596" s="25" t="s">
        <v>2919</v>
      </c>
      <c r="L596" t="str">
        <f t="shared" si="38"/>
        <v>Rua Joaquim Thomaz de Aquino Filho 216 Sala 03 parte Pavmto2 Centro 28200000 São João da Barra Rio de Janeiro SB BRASIL</v>
      </c>
      <c r="M596" s="4" t="s">
        <v>222</v>
      </c>
      <c r="N596" s="4" t="s">
        <v>1499</v>
      </c>
      <c r="O596" s="4" t="s">
        <v>2920</v>
      </c>
      <c r="P596" s="4" t="s">
        <v>2921</v>
      </c>
      <c r="Q596" s="4" t="s">
        <v>381</v>
      </c>
      <c r="R596" s="20">
        <v>28200000</v>
      </c>
      <c r="S596" s="4" t="s">
        <v>324</v>
      </c>
      <c r="T596" s="4" t="s">
        <v>242</v>
      </c>
      <c r="U596" s="4" t="s">
        <v>2922</v>
      </c>
      <c r="V596" t="s">
        <v>315</v>
      </c>
      <c r="W596" t="s">
        <v>79</v>
      </c>
      <c r="X596" t="s">
        <v>131</v>
      </c>
      <c r="Y596" s="13">
        <v>15155.164913512701</v>
      </c>
      <c r="Z596" s="13">
        <v>15319.384426008301</v>
      </c>
      <c r="AA596" s="309">
        <v>15319.384426008301</v>
      </c>
      <c r="AB596" t="s">
        <v>316</v>
      </c>
      <c r="AC596" s="1">
        <v>3</v>
      </c>
      <c r="AD596" t="s">
        <v>131</v>
      </c>
      <c r="AE596" s="17">
        <v>9210</v>
      </c>
      <c r="AH596" t="s">
        <v>4</v>
      </c>
      <c r="AI596" t="s">
        <v>4</v>
      </c>
    </row>
    <row r="597" spans="1:246">
      <c r="A597" s="1">
        <v>596</v>
      </c>
      <c r="B597" s="5" t="s">
        <v>2923</v>
      </c>
      <c r="C597" s="4" t="s">
        <v>2923</v>
      </c>
      <c r="D597" s="3">
        <v>41125772000137</v>
      </c>
      <c r="F597" t="s">
        <v>316</v>
      </c>
      <c r="G597" s="4" t="s">
        <v>308</v>
      </c>
      <c r="H597" s="19" t="s">
        <v>647</v>
      </c>
      <c r="I597" s="19" t="str">
        <f t="shared" si="37"/>
        <v>21 2222-2222</v>
      </c>
      <c r="J597" s="19"/>
      <c r="K597" s="25" t="s">
        <v>2924</v>
      </c>
      <c r="L597" t="str">
        <f t="shared" si="38"/>
        <v>Rua Paulo Jose Mahfud 24 Lote 27 Vargem Pequena 22783395 Rio de Janeiro Rio de Janeiro RJ BRASIL</v>
      </c>
      <c r="M597" s="4" t="s">
        <v>222</v>
      </c>
      <c r="N597" s="4" t="s">
        <v>2925</v>
      </c>
      <c r="O597" s="4" t="s">
        <v>1052</v>
      </c>
      <c r="P597" s="4" t="s">
        <v>2926</v>
      </c>
      <c r="Q597" s="4" t="s">
        <v>2927</v>
      </c>
      <c r="R597" s="20">
        <v>22783395</v>
      </c>
      <c r="S597" s="4" t="s">
        <v>242</v>
      </c>
      <c r="T597" s="4" t="s">
        <v>242</v>
      </c>
      <c r="U597" s="4" t="s">
        <v>243</v>
      </c>
      <c r="V597" t="s">
        <v>315</v>
      </c>
      <c r="Z597" s="13">
        <v>0</v>
      </c>
      <c r="AA597" s="13"/>
      <c r="AI597" s="4"/>
      <c r="AK597" s="4"/>
      <c r="AL597" s="4"/>
      <c r="AM597" s="4"/>
      <c r="AN597" s="4"/>
      <c r="AO597" s="4"/>
      <c r="AP597" s="4"/>
      <c r="AQ597" s="4"/>
      <c r="AR597" s="4"/>
      <c r="AS597" s="4"/>
      <c r="AT597" s="4"/>
      <c r="AU597" s="4"/>
      <c r="AV597" s="4"/>
      <c r="AW597" s="4"/>
      <c r="AX597" s="4"/>
      <c r="AY597" s="4"/>
      <c r="AZ597" s="4"/>
      <c r="BA597" s="4"/>
      <c r="BB597" s="4"/>
      <c r="BC597" s="4"/>
      <c r="BD597" s="4"/>
      <c r="BE597" s="4"/>
      <c r="BF597" s="4"/>
      <c r="BG597" s="4"/>
      <c r="BH597" s="4"/>
      <c r="BI597" s="4"/>
      <c r="BJ597" s="4"/>
      <c r="BK597" s="4"/>
      <c r="BL597" s="4"/>
      <c r="BM597" s="4"/>
      <c r="BN597" s="4"/>
      <c r="BO597" s="4"/>
      <c r="BP597" s="4"/>
      <c r="BQ597" s="4"/>
      <c r="BR597" s="4"/>
      <c r="BS597" s="4"/>
      <c r="BT597" s="4"/>
      <c r="BU597" s="4"/>
      <c r="BV597" s="4"/>
      <c r="BW597" s="4"/>
      <c r="BX597" s="4"/>
      <c r="BY597" s="4"/>
      <c r="BZ597" s="4"/>
      <c r="CA597" s="4"/>
      <c r="CB597" s="4"/>
      <c r="CC597" s="4"/>
      <c r="CD597" s="4"/>
      <c r="CE597" s="4"/>
      <c r="CF597" s="4"/>
      <c r="CG597" s="4"/>
      <c r="CH597" s="4"/>
      <c r="CI597" s="4"/>
      <c r="CJ597" s="4"/>
      <c r="CK597" s="4"/>
      <c r="CL597" s="4"/>
      <c r="CM597" s="4"/>
      <c r="CN597" s="4"/>
      <c r="CO597" s="4"/>
      <c r="CP597" s="4"/>
      <c r="CQ597" s="4"/>
      <c r="CR597" s="4"/>
      <c r="CS597" s="4"/>
      <c r="CT597" s="4"/>
      <c r="CU597" s="4"/>
      <c r="CV597" s="4"/>
      <c r="CW597" s="4"/>
      <c r="CX597" s="4"/>
      <c r="CY597" s="4"/>
      <c r="CZ597" s="4"/>
      <c r="DA597" s="4"/>
      <c r="DB597" s="4"/>
      <c r="DC597" s="4"/>
      <c r="DD597" s="4"/>
      <c r="DE597" s="4"/>
      <c r="DF597" s="4"/>
      <c r="DG597" s="4"/>
      <c r="DH597" s="4"/>
      <c r="DI597" s="4"/>
      <c r="DJ597" s="4"/>
      <c r="DK597" s="4"/>
      <c r="DL597" s="4"/>
      <c r="DM597" s="4"/>
      <c r="DN597" s="4"/>
      <c r="DO597" s="4"/>
      <c r="DP597" s="4"/>
      <c r="DQ597" s="4"/>
      <c r="DR597" s="4"/>
      <c r="DS597" s="4"/>
      <c r="DT597" s="4"/>
      <c r="DU597" s="4"/>
      <c r="DV597" s="4"/>
      <c r="DW597" s="4"/>
      <c r="DX597" s="4"/>
      <c r="DY597" s="4"/>
      <c r="DZ597" s="4"/>
      <c r="EA597" s="4"/>
      <c r="EB597" s="4"/>
      <c r="EC597" s="4"/>
      <c r="ED597" s="4"/>
      <c r="EE597" s="4"/>
      <c r="EF597" s="4"/>
      <c r="EG597" s="4"/>
      <c r="EH597" s="4"/>
      <c r="EI597" s="4"/>
      <c r="EJ597" s="4"/>
      <c r="EK597" s="4"/>
      <c r="EL597" s="4"/>
      <c r="EM597" s="4"/>
      <c r="EN597" s="4"/>
      <c r="EO597" s="4"/>
      <c r="EP597" s="4"/>
      <c r="EQ597" s="4"/>
      <c r="ER597" s="4"/>
      <c r="ES597" s="4"/>
      <c r="ET597" s="4"/>
      <c r="EU597" s="4"/>
      <c r="EV597" s="4"/>
      <c r="EW597" s="4"/>
      <c r="EX597" s="4"/>
      <c r="EY597" s="4"/>
      <c r="EZ597" s="4"/>
      <c r="FA597" s="4"/>
      <c r="FB597" s="4"/>
      <c r="FC597" s="4"/>
      <c r="FD597" s="4"/>
      <c r="FE597" s="4"/>
      <c r="FF597" s="4"/>
      <c r="FG597" s="4"/>
      <c r="FH597" s="4"/>
      <c r="FI597" s="4"/>
      <c r="FJ597" s="4"/>
      <c r="FK597" s="4"/>
      <c r="FL597" s="4"/>
      <c r="FM597" s="4"/>
      <c r="FN597" s="4"/>
      <c r="FO597" s="4"/>
      <c r="FP597" s="4"/>
      <c r="FQ597" s="4"/>
      <c r="FR597" s="4"/>
      <c r="FS597" s="4"/>
      <c r="FT597" s="4"/>
      <c r="FU597" s="4"/>
      <c r="FV597" s="4"/>
      <c r="FW597" s="4"/>
      <c r="FX597" s="4"/>
      <c r="FY597" s="4"/>
      <c r="FZ597" s="4"/>
      <c r="GA597" s="4"/>
      <c r="GB597" s="4"/>
      <c r="GC597" s="4"/>
      <c r="GD597" s="4"/>
      <c r="GE597" s="4"/>
      <c r="GF597" s="4"/>
      <c r="GG597" s="4"/>
      <c r="GH597" s="4"/>
      <c r="GI597" s="4"/>
      <c r="GJ597" s="4"/>
      <c r="GK597" s="4"/>
      <c r="GL597" s="4"/>
      <c r="GM597" s="4"/>
      <c r="GN597" s="4"/>
      <c r="GO597" s="4"/>
      <c r="GP597" s="4"/>
      <c r="GQ597" s="4"/>
      <c r="GR597" s="4"/>
      <c r="GS597" s="4"/>
      <c r="GT597" s="4"/>
      <c r="GU597" s="4"/>
      <c r="GV597" s="4"/>
      <c r="GW597" s="4"/>
      <c r="GX597" s="4"/>
      <c r="GY597" s="4"/>
      <c r="GZ597" s="4"/>
      <c r="HA597" s="4"/>
      <c r="HB597" s="4"/>
      <c r="HC597" s="4"/>
      <c r="HD597" s="4"/>
      <c r="HE597" s="4"/>
      <c r="HF597" s="4"/>
      <c r="HG597" s="4"/>
      <c r="HH597" s="4"/>
      <c r="HI597" s="4"/>
      <c r="HJ597" s="4"/>
      <c r="HK597" s="4"/>
      <c r="HL597" s="4"/>
      <c r="HM597" s="4"/>
      <c r="HN597" s="4"/>
      <c r="HO597" s="4"/>
      <c r="HP597" s="4"/>
      <c r="HQ597" s="4"/>
      <c r="HR597" s="4"/>
      <c r="HS597" s="4"/>
      <c r="HT597" s="4"/>
      <c r="HU597" s="4"/>
      <c r="HV597" s="4"/>
      <c r="HW597" s="4"/>
      <c r="HX597" s="4"/>
      <c r="HY597" s="4"/>
      <c r="HZ597" s="4"/>
      <c r="IA597" s="4"/>
      <c r="IB597" s="4"/>
      <c r="IC597" s="4"/>
      <c r="ID597" s="4"/>
      <c r="IE597" s="4"/>
      <c r="IF597" s="4"/>
      <c r="IG597" s="4"/>
      <c r="IH597" s="4"/>
      <c r="II597" s="4"/>
      <c r="IJ597" s="4"/>
      <c r="IK597" s="4"/>
      <c r="IL597" s="4"/>
    </row>
    <row r="598" spans="1:246" ht="13.5" customHeight="1">
      <c r="A598" s="1">
        <v>597</v>
      </c>
      <c r="B598" t="s">
        <v>208</v>
      </c>
      <c r="C598" t="s">
        <v>208</v>
      </c>
      <c r="D598" s="24" t="s">
        <v>209</v>
      </c>
      <c r="F598" t="s">
        <v>307</v>
      </c>
      <c r="G598">
        <v>11</v>
      </c>
      <c r="H598" s="19" t="s">
        <v>2928</v>
      </c>
      <c r="I598" s="19" t="str">
        <f t="shared" si="37"/>
        <v>11 2137-6000</v>
      </c>
      <c r="J598" s="19"/>
      <c r="K598" s="25" t="s">
        <v>2929</v>
      </c>
      <c r="L598" t="str">
        <f t="shared" si="38"/>
        <v>Av Brigadeiro Faria Lima 3900 2 Andar Conj 201 Itaim Bibi 04538-132 São Paulo São Paulo SP BRASIL</v>
      </c>
      <c r="M598" t="s">
        <v>336</v>
      </c>
      <c r="N598" t="s">
        <v>736</v>
      </c>
      <c r="O598">
        <v>3900</v>
      </c>
      <c r="P598" t="s">
        <v>2930</v>
      </c>
      <c r="Q598" t="s">
        <v>738</v>
      </c>
      <c r="R598" t="s">
        <v>739</v>
      </c>
      <c r="S598" t="s">
        <v>341</v>
      </c>
      <c r="T598" t="s">
        <v>341</v>
      </c>
      <c r="U598" t="s">
        <v>740</v>
      </c>
      <c r="V598" t="s">
        <v>315</v>
      </c>
      <c r="X598" t="s">
        <v>162</v>
      </c>
      <c r="Z598" s="13">
        <v>0</v>
      </c>
      <c r="AA598" s="300"/>
      <c r="AB598" t="s">
        <v>316</v>
      </c>
      <c r="AC598" s="1">
        <v>3</v>
      </c>
      <c r="AD598" s="4" t="s">
        <v>726</v>
      </c>
      <c r="AE598" s="10">
        <v>72000000</v>
      </c>
      <c r="AF598" s="4" t="s">
        <v>727</v>
      </c>
      <c r="AH598" s="4" t="s">
        <v>5</v>
      </c>
      <c r="AI598" t="s">
        <v>5</v>
      </c>
      <c r="AK598" s="4"/>
      <c r="AL598" s="4"/>
      <c r="AM598" s="4"/>
      <c r="AN598" s="4"/>
      <c r="AO598" s="4"/>
      <c r="AP598" s="4"/>
      <c r="AQ598" s="4"/>
      <c r="AR598" s="4"/>
      <c r="AS598" s="4"/>
      <c r="AT598" s="4"/>
      <c r="AU598" s="4"/>
      <c r="AV598" s="4"/>
      <c r="AW598" s="4"/>
      <c r="AX598" s="4"/>
      <c r="AY598" s="4"/>
      <c r="AZ598" s="4"/>
      <c r="BA598" s="4"/>
      <c r="BB598" s="4"/>
      <c r="BC598" s="4"/>
      <c r="BD598" s="4"/>
      <c r="BE598" s="4"/>
      <c r="BF598" s="4"/>
      <c r="BG598" s="4"/>
      <c r="BH598" s="4"/>
      <c r="BI598" s="4"/>
      <c r="BJ598" s="4"/>
      <c r="BK598" s="4"/>
      <c r="BL598" s="4"/>
      <c r="BM598" s="4"/>
      <c r="BN598" s="4"/>
      <c r="BO598" s="4"/>
      <c r="BP598" s="4"/>
      <c r="BQ598" s="4"/>
      <c r="BR598" s="4"/>
      <c r="BS598" s="4"/>
      <c r="BT598" s="4"/>
      <c r="BU598" s="4"/>
      <c r="BV598" s="4"/>
      <c r="BW598" s="4"/>
      <c r="BX598" s="4"/>
      <c r="BY598" s="4"/>
      <c r="BZ598" s="4"/>
      <c r="CA598" s="4"/>
      <c r="CB598" s="4"/>
      <c r="CC598" s="4"/>
      <c r="CD598" s="4"/>
      <c r="CE598" s="4"/>
      <c r="CF598" s="4"/>
      <c r="CG598" s="4"/>
      <c r="CH598" s="4"/>
      <c r="CI598" s="4"/>
      <c r="CJ598" s="4"/>
      <c r="CK598" s="4"/>
      <c r="CL598" s="4"/>
      <c r="CM598" s="4"/>
      <c r="CN598" s="4"/>
      <c r="CO598" s="4"/>
      <c r="CP598" s="4"/>
      <c r="CQ598" s="4"/>
      <c r="CR598" s="4"/>
      <c r="CS598" s="4"/>
      <c r="CT598" s="4"/>
      <c r="CU598" s="4"/>
      <c r="CV598" s="4"/>
      <c r="CW598" s="4"/>
      <c r="CX598" s="4"/>
      <c r="CY598" s="4"/>
      <c r="CZ598" s="4"/>
      <c r="DA598" s="4"/>
      <c r="DB598" s="4"/>
      <c r="DC598" s="4"/>
      <c r="DD598" s="4"/>
      <c r="DE598" s="4"/>
      <c r="DF598" s="4"/>
      <c r="DG598" s="4"/>
      <c r="DH598" s="4"/>
      <c r="DI598" s="4"/>
      <c r="DJ598" s="4"/>
      <c r="DK598" s="4"/>
      <c r="DL598" s="4"/>
      <c r="DM598" s="4"/>
      <c r="DN598" s="4"/>
      <c r="DO598" s="4"/>
      <c r="DP598" s="4"/>
      <c r="DQ598" s="4"/>
      <c r="DR598" s="4"/>
      <c r="DS598" s="4"/>
      <c r="DT598" s="4"/>
      <c r="DU598" s="4"/>
      <c r="DV598" s="4"/>
      <c r="DW598" s="4"/>
      <c r="DX598" s="4"/>
      <c r="DY598" s="4"/>
      <c r="DZ598" s="4"/>
      <c r="EA598" s="4"/>
      <c r="EB598" s="4"/>
      <c r="EC598" s="4"/>
      <c r="ED598" s="4"/>
      <c r="EE598" s="4"/>
      <c r="EF598" s="4"/>
      <c r="EG598" s="4"/>
      <c r="EH598" s="4"/>
      <c r="EI598" s="4"/>
      <c r="EJ598" s="4"/>
      <c r="EK598" s="4"/>
      <c r="EL598" s="4"/>
      <c r="EM598" s="4"/>
      <c r="EN598" s="4"/>
      <c r="EO598" s="4"/>
      <c r="EP598" s="4"/>
      <c r="EQ598" s="4"/>
      <c r="ER598" s="4"/>
      <c r="ES598" s="4"/>
      <c r="ET598" s="4"/>
      <c r="EU598" s="4"/>
      <c r="EV598" s="4"/>
      <c r="EW598" s="4"/>
      <c r="EX598" s="4"/>
      <c r="EY598" s="4"/>
      <c r="EZ598" s="4"/>
      <c r="FA598" s="4"/>
      <c r="FB598" s="4"/>
      <c r="FC598" s="4"/>
      <c r="FD598" s="4"/>
      <c r="FE598" s="4"/>
      <c r="FF598" s="4"/>
      <c r="FG598" s="4"/>
      <c r="FH598" s="4"/>
      <c r="FI598" s="4"/>
      <c r="FJ598" s="4"/>
      <c r="FK598" s="4"/>
      <c r="FL598" s="4"/>
      <c r="FM598" s="4"/>
      <c r="FN598" s="4"/>
      <c r="FO598" s="4"/>
      <c r="FP598" s="4"/>
      <c r="FQ598" s="4"/>
      <c r="FR598" s="4"/>
      <c r="FS598" s="4"/>
      <c r="FT598" s="4"/>
      <c r="FU598" s="4"/>
      <c r="FV598" s="4"/>
      <c r="FW598" s="4"/>
      <c r="FX598" s="4"/>
      <c r="FY598" s="4"/>
      <c r="FZ598" s="4"/>
      <c r="GA598" s="4"/>
      <c r="GB598" s="4"/>
      <c r="GC598" s="4"/>
      <c r="GD598" s="4"/>
      <c r="GE598" s="4"/>
      <c r="GF598" s="4"/>
      <c r="GG598" s="4"/>
      <c r="GH598" s="4"/>
      <c r="GI598" s="4"/>
      <c r="GJ598" s="4"/>
      <c r="GK598" s="4"/>
      <c r="GL598" s="4"/>
      <c r="GM598" s="4"/>
      <c r="GN598" s="4"/>
      <c r="GO598" s="4"/>
      <c r="GP598" s="4"/>
      <c r="GQ598" s="4"/>
      <c r="GR598" s="4"/>
      <c r="GS598" s="4"/>
      <c r="GT598" s="4"/>
      <c r="GU598" s="4"/>
      <c r="GV598" s="4"/>
      <c r="GW598" s="4"/>
      <c r="GX598" s="4"/>
      <c r="GY598" s="4"/>
      <c r="GZ598" s="4"/>
      <c r="HA598" s="4"/>
      <c r="HB598" s="4"/>
      <c r="HC598" s="4"/>
      <c r="HD598" s="4"/>
      <c r="HE598" s="4"/>
      <c r="HF598" s="4"/>
      <c r="HG598" s="4"/>
      <c r="HH598" s="4"/>
      <c r="HI598" s="4"/>
      <c r="HJ598" s="4"/>
      <c r="HK598" s="4"/>
      <c r="HL598" s="4"/>
      <c r="HM598" s="4"/>
      <c r="HN598" s="4"/>
      <c r="HO598" s="4"/>
      <c r="HP598" s="4"/>
      <c r="HQ598" s="4"/>
      <c r="HR598" s="4"/>
      <c r="HS598" s="4"/>
      <c r="HT598" s="4"/>
      <c r="HU598" s="4"/>
      <c r="HV598" s="4"/>
      <c r="HW598" s="4"/>
      <c r="HX598" s="4"/>
      <c r="HY598" s="4"/>
      <c r="HZ598" s="4"/>
      <c r="IA598" s="4"/>
      <c r="IB598" s="4"/>
      <c r="IC598" s="4"/>
      <c r="ID598" s="4"/>
      <c r="IE598" s="4"/>
      <c r="IF598" s="4"/>
      <c r="IG598" s="4"/>
      <c r="IH598" s="4"/>
      <c r="II598" s="4"/>
      <c r="IJ598" s="4"/>
      <c r="IK598" s="4"/>
      <c r="IL598" s="4"/>
    </row>
    <row r="599" spans="1:246">
      <c r="A599" s="1">
        <v>598</v>
      </c>
      <c r="B599" s="5" t="s">
        <v>2931</v>
      </c>
      <c r="C599" s="4" t="s">
        <v>2931</v>
      </c>
      <c r="D599" s="3" t="s">
        <v>2932</v>
      </c>
      <c r="F599" t="s">
        <v>307</v>
      </c>
      <c r="G599" s="4" t="s">
        <v>308</v>
      </c>
      <c r="H599" s="19" t="s">
        <v>2933</v>
      </c>
      <c r="I599" s="19" t="str">
        <f t="shared" si="37"/>
        <v>21 2206-9243</v>
      </c>
      <c r="J599" s="19"/>
      <c r="K599" s="25" t="s">
        <v>2934</v>
      </c>
      <c r="L599" t="str">
        <f t="shared" si="38"/>
        <v>Rua Africa 685 Galap 1 Tambore 06543-306 São Paulo Santana de Parnaiba SP BRASIL</v>
      </c>
      <c r="M599" s="4" t="s">
        <v>222</v>
      </c>
      <c r="N599" s="4" t="s">
        <v>2935</v>
      </c>
      <c r="O599" s="4" t="s">
        <v>2936</v>
      </c>
      <c r="P599" s="4" t="s">
        <v>2937</v>
      </c>
      <c r="Q599" s="4" t="s">
        <v>986</v>
      </c>
      <c r="R599" s="20" t="s">
        <v>2938</v>
      </c>
      <c r="S599" t="s">
        <v>341</v>
      </c>
      <c r="T599" s="4" t="s">
        <v>2832</v>
      </c>
      <c r="U599" t="str">
        <f>$U$598</f>
        <v>SP</v>
      </c>
      <c r="V599" t="s">
        <v>315</v>
      </c>
      <c r="W599" t="s">
        <v>79</v>
      </c>
      <c r="X599" t="s">
        <v>131</v>
      </c>
      <c r="Y599" s="13">
        <v>72532.109167372197</v>
      </c>
      <c r="Z599" s="13">
        <v>73318.058226700698</v>
      </c>
      <c r="AA599" s="309">
        <v>73318.058226700698</v>
      </c>
      <c r="AB599" t="s">
        <v>316</v>
      </c>
      <c r="AC599" s="1">
        <v>3</v>
      </c>
      <c r="AD599" t="s">
        <v>131</v>
      </c>
      <c r="AE599" s="17">
        <v>44078.75</v>
      </c>
      <c r="AH599" t="s">
        <v>4</v>
      </c>
      <c r="AI599" t="s">
        <v>4</v>
      </c>
    </row>
    <row r="600" spans="1:246">
      <c r="A600" s="1">
        <v>599</v>
      </c>
      <c r="B600" s="5" t="s">
        <v>210</v>
      </c>
      <c r="C600" s="4" t="s">
        <v>210</v>
      </c>
      <c r="D600" s="3">
        <v>31325490000120</v>
      </c>
      <c r="F600" s="4" t="s">
        <v>316</v>
      </c>
      <c r="G600" s="4" t="s">
        <v>510</v>
      </c>
      <c r="H600" s="19">
        <v>30111502</v>
      </c>
      <c r="I600" s="19" t="str">
        <f t="shared" si="37"/>
        <v>41 30111502</v>
      </c>
      <c r="J600" s="19"/>
      <c r="K600" s="25" t="s">
        <v>2939</v>
      </c>
      <c r="L600" t="str">
        <f t="shared" si="38"/>
        <v>Rua General Mario Tourinho 1805 13o andar Sala 1301 Campina do Siqueira 80740000 Parana Curitiba PR BRASIL</v>
      </c>
      <c r="M600" s="4" t="s">
        <v>222</v>
      </c>
      <c r="N600" s="4" t="s">
        <v>2940</v>
      </c>
      <c r="O600" s="4" t="s">
        <v>2941</v>
      </c>
      <c r="P600" s="4" t="s">
        <v>2942</v>
      </c>
      <c r="Q600" s="4" t="s">
        <v>2943</v>
      </c>
      <c r="R600" s="20">
        <v>80740000</v>
      </c>
      <c r="S600" s="4" t="s">
        <v>411</v>
      </c>
      <c r="T600" s="4" t="s">
        <v>420</v>
      </c>
      <c r="U600" s="4" t="s">
        <v>421</v>
      </c>
      <c r="V600" t="s">
        <v>315</v>
      </c>
      <c r="W600" t="s">
        <v>59</v>
      </c>
      <c r="X600" t="s">
        <v>131</v>
      </c>
      <c r="Y600" s="13">
        <v>117398.45</v>
      </c>
      <c r="Z600" s="13">
        <v>0</v>
      </c>
      <c r="AA600" s="300">
        <v>0</v>
      </c>
      <c r="AE600" s="17"/>
      <c r="AF600" t="s">
        <v>989</v>
      </c>
      <c r="AH600" t="s">
        <v>5</v>
      </c>
      <c r="AJ600" t="s">
        <v>318</v>
      </c>
      <c r="AK600" s="4"/>
      <c r="AL600" s="4"/>
      <c r="AM600" s="4"/>
      <c r="AN600" s="4"/>
      <c r="AO600" s="4"/>
      <c r="AP600" s="4"/>
      <c r="AQ600" s="4"/>
      <c r="AR600" s="4"/>
      <c r="AS600" s="4"/>
      <c r="AT600" s="4"/>
      <c r="AU600" s="4"/>
      <c r="AV600" s="4"/>
      <c r="AW600" s="4"/>
      <c r="AX600" s="4"/>
      <c r="AY600" s="4"/>
      <c r="AZ600" s="4"/>
      <c r="BA600" s="4"/>
      <c r="BB600" s="4"/>
      <c r="BC600" s="4"/>
      <c r="BD600" s="4"/>
      <c r="BE600" s="4"/>
      <c r="BF600" s="4"/>
      <c r="BG600" s="4"/>
      <c r="BH600" s="4"/>
      <c r="BI600" s="4"/>
      <c r="BJ600" s="4"/>
      <c r="BK600" s="4"/>
      <c r="BL600" s="4"/>
      <c r="BM600" s="4"/>
      <c r="BN600" s="4"/>
      <c r="BO600" s="4"/>
      <c r="BP600" s="4"/>
      <c r="BQ600" s="4"/>
      <c r="BR600" s="4"/>
      <c r="BS600" s="4"/>
      <c r="BT600" s="4"/>
      <c r="BU600" s="4"/>
      <c r="BV600" s="4"/>
      <c r="BW600" s="4"/>
      <c r="BX600" s="4"/>
      <c r="BY600" s="4"/>
      <c r="BZ600" s="4"/>
      <c r="CA600" s="4"/>
      <c r="CB600" s="4"/>
      <c r="CC600" s="4"/>
      <c r="CD600" s="4"/>
      <c r="CE600" s="4"/>
      <c r="CF600" s="4"/>
      <c r="CG600" s="4"/>
      <c r="CH600" s="4"/>
      <c r="CI600" s="4"/>
      <c r="CJ600" s="4"/>
      <c r="CK600" s="4"/>
      <c r="CL600" s="4"/>
      <c r="CM600" s="4"/>
      <c r="CN600" s="4"/>
      <c r="CO600" s="4"/>
      <c r="CP600" s="4"/>
      <c r="CQ600" s="4"/>
      <c r="CR600" s="4"/>
      <c r="CS600" s="4"/>
      <c r="CT600" s="4"/>
      <c r="CU600" s="4"/>
      <c r="CV600" s="4"/>
      <c r="CW600" s="4"/>
      <c r="CX600" s="4"/>
      <c r="CY600" s="4"/>
      <c r="CZ600" s="4"/>
      <c r="DA600" s="4"/>
      <c r="DB600" s="4"/>
      <c r="DC600" s="4"/>
      <c r="DD600" s="4"/>
      <c r="DE600" s="4"/>
      <c r="DF600" s="4"/>
      <c r="DG600" s="4"/>
      <c r="DH600" s="4"/>
      <c r="DI600" s="4"/>
      <c r="DJ600" s="4"/>
      <c r="DK600" s="4"/>
      <c r="DL600" s="4"/>
      <c r="DM600" s="4"/>
      <c r="DN600" s="4"/>
      <c r="DO600" s="4"/>
      <c r="DP600" s="4"/>
      <c r="DQ600" s="4"/>
      <c r="DR600" s="4"/>
      <c r="DS600" s="4"/>
      <c r="DT600" s="4"/>
      <c r="DU600" s="4"/>
      <c r="DV600" s="4"/>
      <c r="DW600" s="4"/>
      <c r="DX600" s="4"/>
      <c r="DY600" s="4"/>
      <c r="DZ600" s="4"/>
      <c r="EA600" s="4"/>
      <c r="EB600" s="4"/>
      <c r="EC600" s="4"/>
      <c r="ED600" s="4"/>
      <c r="EE600" s="4"/>
      <c r="EF600" s="4"/>
      <c r="EG600" s="4"/>
      <c r="EH600" s="4"/>
      <c r="EI600" s="4"/>
      <c r="EJ600" s="4"/>
      <c r="EK600" s="4"/>
      <c r="EL600" s="4"/>
      <c r="EM600" s="4"/>
      <c r="EN600" s="4"/>
      <c r="EO600" s="4"/>
      <c r="EP600" s="4"/>
      <c r="EQ600" s="4"/>
      <c r="ER600" s="4"/>
      <c r="ES600" s="4"/>
      <c r="ET600" s="4"/>
      <c r="EU600" s="4"/>
      <c r="EV600" s="4"/>
      <c r="EW600" s="4"/>
      <c r="EX600" s="4"/>
      <c r="EY600" s="4"/>
      <c r="EZ600" s="4"/>
      <c r="FA600" s="4"/>
      <c r="FB600" s="4"/>
      <c r="FC600" s="4"/>
      <c r="FD600" s="4"/>
      <c r="FE600" s="4"/>
      <c r="FF600" s="4"/>
      <c r="FG600" s="4"/>
      <c r="FH600" s="4"/>
      <c r="FI600" s="4"/>
      <c r="FJ600" s="4"/>
      <c r="FK600" s="4"/>
      <c r="FL600" s="4"/>
      <c r="FM600" s="4"/>
      <c r="FN600" s="4"/>
      <c r="FO600" s="4"/>
      <c r="FP600" s="4"/>
      <c r="FQ600" s="4"/>
      <c r="FR600" s="4"/>
      <c r="FS600" s="4"/>
      <c r="FT600" s="4"/>
      <c r="FU600" s="4"/>
      <c r="FV600" s="4"/>
      <c r="FW600" s="4"/>
      <c r="FX600" s="4"/>
      <c r="FY600" s="4"/>
      <c r="FZ600" s="4"/>
      <c r="GA600" s="4"/>
      <c r="GB600" s="4"/>
      <c r="GC600" s="4"/>
      <c r="GD600" s="4"/>
      <c r="GE600" s="4"/>
      <c r="GF600" s="4"/>
      <c r="GG600" s="4"/>
      <c r="GH600" s="4"/>
      <c r="GI600" s="4"/>
      <c r="GJ600" s="4"/>
      <c r="GK600" s="4"/>
      <c r="GL600" s="4"/>
      <c r="GM600" s="4"/>
      <c r="GN600" s="4"/>
      <c r="GO600" s="4"/>
      <c r="GP600" s="4"/>
      <c r="GQ600" s="4"/>
      <c r="GR600" s="4"/>
      <c r="GS600" s="4"/>
      <c r="GT600" s="4"/>
      <c r="GU600" s="4"/>
      <c r="GV600" s="4"/>
      <c r="GW600" s="4"/>
      <c r="GX600" s="4"/>
      <c r="GY600" s="4"/>
      <c r="GZ600" s="4"/>
      <c r="HA600" s="4"/>
      <c r="HB600" s="4"/>
      <c r="HC600" s="4"/>
      <c r="HD600" s="4"/>
      <c r="HE600" s="4"/>
      <c r="HF600" s="4"/>
      <c r="HG600" s="4"/>
      <c r="HH600" s="4"/>
      <c r="HI600" s="4"/>
      <c r="HJ600" s="4"/>
      <c r="HK600" s="4"/>
      <c r="HL600" s="4"/>
      <c r="HM600" s="4"/>
      <c r="HN600" s="4"/>
      <c r="HO600" s="4"/>
      <c r="HP600" s="4"/>
      <c r="HQ600" s="4"/>
      <c r="HR600" s="4"/>
      <c r="HS600" s="4"/>
      <c r="HT600" s="4"/>
      <c r="HU600" s="4"/>
      <c r="HV600" s="4"/>
      <c r="HW600" s="4"/>
      <c r="HX600" s="4"/>
      <c r="HY600" s="4"/>
      <c r="HZ600" s="4"/>
      <c r="IA600" s="4"/>
      <c r="IB600" s="4"/>
      <c r="IC600" s="4"/>
      <c r="ID600" s="4"/>
      <c r="IE600" s="4"/>
      <c r="IF600" s="4"/>
      <c r="IG600" s="4"/>
      <c r="IH600" s="4"/>
      <c r="II600" s="4"/>
      <c r="IJ600" s="4"/>
      <c r="IK600" s="4"/>
      <c r="IL600" s="4"/>
    </row>
    <row r="601" spans="1:246">
      <c r="A601" s="1">
        <v>600</v>
      </c>
      <c r="B601" s="5" t="s">
        <v>2944</v>
      </c>
      <c r="C601" s="4" t="s">
        <v>2944</v>
      </c>
      <c r="D601" s="3">
        <v>22636623000198</v>
      </c>
      <c r="F601" t="s">
        <v>316</v>
      </c>
      <c r="G601" s="4" t="s">
        <v>308</v>
      </c>
      <c r="H601" s="19">
        <v>35534117</v>
      </c>
      <c r="I601" s="19" t="str">
        <f t="shared" si="37"/>
        <v>21 35534117</v>
      </c>
      <c r="J601" s="19"/>
      <c r="K601" s="25" t="s">
        <v>2945</v>
      </c>
      <c r="L601" t="str">
        <f t="shared" si="38"/>
        <v>Av João Cabral de Melo Neto 850 Bloco 3 Sala 725 a 727 Barra da Tijuca 22775057 Rio de Janeiro Rio de Janeiro RJ BRASIL</v>
      </c>
      <c r="M601" s="4" t="s">
        <v>336</v>
      </c>
      <c r="N601" s="4" t="s">
        <v>607</v>
      </c>
      <c r="O601" s="4" t="s">
        <v>608</v>
      </c>
      <c r="P601" s="4" t="s">
        <v>2946</v>
      </c>
      <c r="Q601" s="4" t="s">
        <v>578</v>
      </c>
      <c r="R601" s="20">
        <v>22775057</v>
      </c>
      <c r="S601" s="4" t="s">
        <v>242</v>
      </c>
      <c r="T601" s="4" t="s">
        <v>242</v>
      </c>
      <c r="U601" s="4" t="s">
        <v>243</v>
      </c>
      <c r="V601" t="s">
        <v>315</v>
      </c>
      <c r="Z601" s="13">
        <v>0</v>
      </c>
      <c r="AA601" s="13"/>
      <c r="AI601" s="4"/>
      <c r="AK601" s="4"/>
      <c r="AL601" s="4"/>
      <c r="AM601" s="4"/>
      <c r="AN601" s="4"/>
      <c r="AO601" s="4"/>
      <c r="AP601" s="4"/>
      <c r="AQ601" s="4"/>
      <c r="AR601" s="4"/>
      <c r="AS601" s="4"/>
      <c r="AT601" s="4"/>
      <c r="AU601" s="4"/>
      <c r="AV601" s="4"/>
      <c r="AW601" s="4"/>
      <c r="AX601" s="4"/>
      <c r="AY601" s="4"/>
      <c r="AZ601" s="4"/>
      <c r="BA601" s="4"/>
      <c r="BB601" s="4"/>
      <c r="BC601" s="4"/>
      <c r="BD601" s="4"/>
      <c r="BE601" s="4"/>
      <c r="BF601" s="4"/>
      <c r="BG601" s="4"/>
      <c r="BH601" s="4"/>
      <c r="BI601" s="4"/>
      <c r="BJ601" s="4"/>
      <c r="BK601" s="4"/>
      <c r="BL601" s="4"/>
      <c r="BM601" s="4"/>
      <c r="BN601" s="4"/>
      <c r="BO601" s="4"/>
      <c r="BP601" s="4"/>
      <c r="BQ601" s="4"/>
      <c r="BR601" s="4"/>
      <c r="BS601" s="4"/>
      <c r="BT601" s="4"/>
      <c r="BU601" s="4"/>
      <c r="BV601" s="4"/>
      <c r="BW601" s="4"/>
      <c r="BX601" s="4"/>
      <c r="BY601" s="4"/>
      <c r="BZ601" s="4"/>
      <c r="CA601" s="4"/>
      <c r="CB601" s="4"/>
      <c r="CC601" s="4"/>
      <c r="CD601" s="4"/>
      <c r="CE601" s="4"/>
      <c r="CF601" s="4"/>
      <c r="CG601" s="4"/>
      <c r="CH601" s="4"/>
      <c r="CI601" s="4"/>
      <c r="CJ601" s="4"/>
      <c r="CK601" s="4"/>
      <c r="CL601" s="4"/>
      <c r="CM601" s="4"/>
      <c r="CN601" s="4"/>
      <c r="CO601" s="4"/>
      <c r="CP601" s="4"/>
      <c r="CQ601" s="4"/>
      <c r="CR601" s="4"/>
      <c r="CS601" s="4"/>
      <c r="CT601" s="4"/>
      <c r="CU601" s="4"/>
      <c r="CV601" s="4"/>
      <c r="CW601" s="4"/>
      <c r="CX601" s="4"/>
      <c r="CY601" s="4"/>
      <c r="CZ601" s="4"/>
      <c r="DA601" s="4"/>
      <c r="DB601" s="4"/>
      <c r="DC601" s="4"/>
      <c r="DD601" s="4"/>
      <c r="DE601" s="4"/>
      <c r="DF601" s="4"/>
      <c r="DG601" s="4"/>
      <c r="DH601" s="4"/>
      <c r="DI601" s="4"/>
      <c r="DJ601" s="4"/>
      <c r="DK601" s="4"/>
      <c r="DL601" s="4"/>
      <c r="DM601" s="4"/>
      <c r="DN601" s="4"/>
      <c r="DO601" s="4"/>
      <c r="DP601" s="4"/>
      <c r="DQ601" s="4"/>
      <c r="DR601" s="4"/>
      <c r="DS601" s="4"/>
      <c r="DT601" s="4"/>
      <c r="DU601" s="4"/>
      <c r="DV601" s="4"/>
      <c r="DW601" s="4"/>
      <c r="DX601" s="4"/>
      <c r="DY601" s="4"/>
      <c r="DZ601" s="4"/>
      <c r="EA601" s="4"/>
      <c r="EB601" s="4"/>
      <c r="EC601" s="4"/>
      <c r="ED601" s="4"/>
      <c r="EE601" s="4"/>
      <c r="EF601" s="4"/>
      <c r="EG601" s="4"/>
      <c r="EH601" s="4"/>
      <c r="EI601" s="4"/>
      <c r="EJ601" s="4"/>
      <c r="EK601" s="4"/>
      <c r="EL601" s="4"/>
      <c r="EM601" s="4"/>
      <c r="EN601" s="4"/>
      <c r="EO601" s="4"/>
      <c r="EP601" s="4"/>
      <c r="EQ601" s="4"/>
      <c r="ER601" s="4"/>
      <c r="ES601" s="4"/>
      <c r="ET601" s="4"/>
      <c r="EU601" s="4"/>
      <c r="EV601" s="4"/>
      <c r="EW601" s="4"/>
      <c r="EX601" s="4"/>
      <c r="EY601" s="4"/>
      <c r="EZ601" s="4"/>
      <c r="FA601" s="4"/>
      <c r="FB601" s="4"/>
      <c r="FC601" s="4"/>
      <c r="FD601" s="4"/>
      <c r="FE601" s="4"/>
      <c r="FF601" s="4"/>
      <c r="FG601" s="4"/>
      <c r="FH601" s="4"/>
      <c r="FI601" s="4"/>
      <c r="FJ601" s="4"/>
      <c r="FK601" s="4"/>
      <c r="FL601" s="4"/>
      <c r="FM601" s="4"/>
      <c r="FN601" s="4"/>
      <c r="FO601" s="4"/>
      <c r="FP601" s="4"/>
      <c r="FQ601" s="4"/>
      <c r="FR601" s="4"/>
      <c r="FS601" s="4"/>
      <c r="FT601" s="4"/>
      <c r="FU601" s="4"/>
      <c r="FV601" s="4"/>
      <c r="FW601" s="4"/>
      <c r="FX601" s="4"/>
      <c r="FY601" s="4"/>
      <c r="FZ601" s="4"/>
      <c r="GA601" s="4"/>
      <c r="GB601" s="4"/>
      <c r="GC601" s="4"/>
      <c r="GD601" s="4"/>
      <c r="GE601" s="4"/>
      <c r="GF601" s="4"/>
      <c r="GG601" s="4"/>
      <c r="GH601" s="4"/>
      <c r="GI601" s="4"/>
      <c r="GJ601" s="4"/>
      <c r="GK601" s="4"/>
      <c r="GL601" s="4"/>
      <c r="GM601" s="4"/>
      <c r="GN601" s="4"/>
      <c r="GO601" s="4"/>
      <c r="GP601" s="4"/>
      <c r="GQ601" s="4"/>
      <c r="GR601" s="4"/>
      <c r="GS601" s="4"/>
      <c r="GT601" s="4"/>
      <c r="GU601" s="4"/>
      <c r="GV601" s="4"/>
      <c r="GW601" s="4"/>
      <c r="GX601" s="4"/>
      <c r="GY601" s="4"/>
      <c r="GZ601" s="4"/>
      <c r="HA601" s="4"/>
      <c r="HB601" s="4"/>
      <c r="HC601" s="4"/>
      <c r="HD601" s="4"/>
      <c r="HE601" s="4"/>
      <c r="HF601" s="4"/>
      <c r="HG601" s="4"/>
      <c r="HH601" s="4"/>
      <c r="HI601" s="4"/>
      <c r="HJ601" s="4"/>
      <c r="HK601" s="4"/>
      <c r="HL601" s="4"/>
      <c r="HM601" s="4"/>
      <c r="HN601" s="4"/>
      <c r="HO601" s="4"/>
      <c r="HP601" s="4"/>
      <c r="HQ601" s="4"/>
      <c r="HR601" s="4"/>
      <c r="HS601" s="4"/>
      <c r="HT601" s="4"/>
      <c r="HU601" s="4"/>
      <c r="HV601" s="4"/>
      <c r="HW601" s="4"/>
      <c r="HX601" s="4"/>
      <c r="HY601" s="4"/>
      <c r="HZ601" s="4"/>
      <c r="IA601" s="4"/>
      <c r="IB601" s="4"/>
      <c r="IC601" s="4"/>
      <c r="ID601" s="4"/>
      <c r="IE601" s="4"/>
      <c r="IF601" s="4"/>
      <c r="IG601" s="4"/>
      <c r="IH601" s="4"/>
      <c r="II601" s="4"/>
      <c r="IJ601" s="4"/>
      <c r="IK601" s="4"/>
      <c r="IL601" s="4"/>
    </row>
    <row r="602" spans="1:246">
      <c r="A602" s="1">
        <v>601</v>
      </c>
      <c r="B602" s="5" t="s">
        <v>2947</v>
      </c>
      <c r="C602" s="4" t="s">
        <v>2947</v>
      </c>
      <c r="D602" s="21" t="s">
        <v>343</v>
      </c>
      <c r="E602" s="4"/>
      <c r="F602" t="s">
        <v>307</v>
      </c>
      <c r="G602" s="4"/>
      <c r="H602" s="19" t="s">
        <v>247</v>
      </c>
      <c r="I602" s="19" t="str">
        <f t="shared" si="37"/>
        <v>não encontrado</v>
      </c>
      <c r="J602" s="19"/>
      <c r="K602" s="25" t="s">
        <v>247</v>
      </c>
      <c r="L602" s="25" t="s">
        <v>247</v>
      </c>
      <c r="M602" s="4"/>
      <c r="N602" s="4"/>
      <c r="O602" s="4"/>
      <c r="P602" s="4"/>
      <c r="Q602" s="4"/>
      <c r="R602" s="4"/>
      <c r="S602" s="4"/>
      <c r="T602" s="4"/>
      <c r="U602" s="4"/>
      <c r="V602" s="4"/>
      <c r="W602" s="4" t="s">
        <v>79</v>
      </c>
      <c r="X602" s="4" t="s">
        <v>131</v>
      </c>
      <c r="Y602" s="13">
        <v>14676552.67</v>
      </c>
      <c r="Z602" s="13">
        <v>14342893.451086201</v>
      </c>
      <c r="AA602" s="309">
        <v>14342893.451086201</v>
      </c>
      <c r="AB602" t="s">
        <v>316</v>
      </c>
      <c r="AC602" s="1">
        <v>3</v>
      </c>
      <c r="AD602" s="4" t="s">
        <v>726</v>
      </c>
      <c r="AE602" s="10">
        <v>1782251.08</v>
      </c>
      <c r="AF602" s="4"/>
      <c r="AG602" s="4"/>
      <c r="AH602" s="4" t="s">
        <v>4</v>
      </c>
      <c r="AI602" s="4" t="s">
        <v>4</v>
      </c>
      <c r="AK602" s="4"/>
      <c r="AL602" s="4"/>
      <c r="AM602" s="4"/>
      <c r="AN602" s="4"/>
      <c r="AO602" s="4"/>
      <c r="AP602" s="4"/>
      <c r="AQ602" s="4"/>
      <c r="AR602" s="4"/>
      <c r="AS602" s="4"/>
      <c r="AT602" s="4"/>
      <c r="AU602" s="4"/>
      <c r="AV602" s="4"/>
      <c r="AW602" s="4"/>
      <c r="AX602" s="4"/>
      <c r="AY602" s="4"/>
      <c r="AZ602" s="4"/>
      <c r="BA602" s="4"/>
      <c r="BB602" s="4"/>
      <c r="BC602" s="4"/>
      <c r="BD602" s="4"/>
      <c r="BE602" s="4"/>
      <c r="BF602" s="4"/>
      <c r="BG602" s="4"/>
      <c r="BH602" s="4"/>
      <c r="BI602" s="4"/>
      <c r="BJ602" s="4"/>
      <c r="BK602" s="4"/>
      <c r="BL602" s="4"/>
      <c r="BM602" s="4"/>
      <c r="BN602" s="4"/>
      <c r="BO602" s="4"/>
      <c r="BP602" s="4"/>
      <c r="BQ602" s="4"/>
      <c r="BR602" s="4"/>
      <c r="BS602" s="4"/>
      <c r="BT602" s="4"/>
      <c r="BU602" s="4"/>
      <c r="BV602" s="4"/>
      <c r="BW602" s="4"/>
      <c r="BX602" s="4"/>
      <c r="BY602" s="4"/>
      <c r="BZ602" s="4"/>
      <c r="CA602" s="4"/>
      <c r="CB602" s="4"/>
      <c r="CC602" s="4"/>
      <c r="CD602" s="4"/>
      <c r="CE602" s="4"/>
      <c r="CF602" s="4"/>
      <c r="CG602" s="4"/>
      <c r="CH602" s="4"/>
      <c r="CI602" s="4"/>
      <c r="CJ602" s="4"/>
      <c r="CK602" s="4"/>
      <c r="CL602" s="4"/>
      <c r="CM602" s="4"/>
      <c r="CN602" s="4"/>
      <c r="CO602" s="4"/>
      <c r="CP602" s="4"/>
      <c r="CQ602" s="4"/>
      <c r="CR602" s="4"/>
      <c r="CS602" s="4"/>
      <c r="CT602" s="4"/>
      <c r="CU602" s="4"/>
      <c r="CV602" s="4"/>
      <c r="CW602" s="4"/>
      <c r="CX602" s="4"/>
      <c r="CY602" s="4"/>
      <c r="CZ602" s="4"/>
      <c r="DA602" s="4"/>
      <c r="DB602" s="4"/>
      <c r="DC602" s="4"/>
      <c r="DD602" s="4"/>
      <c r="DE602" s="4"/>
      <c r="DF602" s="4"/>
      <c r="DG602" s="4"/>
      <c r="DH602" s="4"/>
      <c r="DI602" s="4"/>
      <c r="DJ602" s="4"/>
      <c r="DK602" s="4"/>
      <c r="DL602" s="4"/>
      <c r="DM602" s="4"/>
      <c r="DN602" s="4"/>
      <c r="DO602" s="4"/>
      <c r="DP602" s="4"/>
      <c r="DQ602" s="4"/>
      <c r="DR602" s="4"/>
      <c r="DS602" s="4"/>
      <c r="DT602" s="4"/>
      <c r="DU602" s="4"/>
      <c r="DV602" s="4"/>
      <c r="DW602" s="4"/>
      <c r="DX602" s="4"/>
      <c r="DY602" s="4"/>
      <c r="DZ602" s="4"/>
      <c r="EA602" s="4"/>
      <c r="EB602" s="4"/>
      <c r="EC602" s="4"/>
      <c r="ED602" s="4"/>
      <c r="EE602" s="4"/>
      <c r="EF602" s="4"/>
      <c r="EG602" s="4"/>
      <c r="EH602" s="4"/>
      <c r="EI602" s="4"/>
      <c r="EJ602" s="4"/>
      <c r="EK602" s="4"/>
      <c r="EL602" s="4"/>
      <c r="EM602" s="4"/>
      <c r="EN602" s="4"/>
      <c r="EO602" s="4"/>
      <c r="EP602" s="4"/>
      <c r="EQ602" s="4"/>
      <c r="ER602" s="4"/>
      <c r="ES602" s="4"/>
      <c r="ET602" s="4"/>
      <c r="EU602" s="4"/>
      <c r="EV602" s="4"/>
      <c r="EW602" s="4"/>
      <c r="EX602" s="4"/>
      <c r="EY602" s="4"/>
      <c r="EZ602" s="4"/>
      <c r="FA602" s="4"/>
      <c r="FB602" s="4"/>
      <c r="FC602" s="4"/>
      <c r="FD602" s="4"/>
      <c r="FE602" s="4"/>
      <c r="FF602" s="4"/>
      <c r="FG602" s="4"/>
      <c r="FH602" s="4"/>
      <c r="FI602" s="4"/>
      <c r="FJ602" s="4"/>
      <c r="FK602" s="4"/>
      <c r="FL602" s="4"/>
      <c r="FM602" s="4"/>
      <c r="FN602" s="4"/>
      <c r="FO602" s="4"/>
      <c r="FP602" s="4"/>
      <c r="FQ602" s="4"/>
      <c r="FR602" s="4"/>
      <c r="FS602" s="4"/>
      <c r="FT602" s="4"/>
      <c r="FU602" s="4"/>
      <c r="FV602" s="4"/>
      <c r="FW602" s="4"/>
      <c r="FX602" s="4"/>
      <c r="FY602" s="4"/>
      <c r="FZ602" s="4"/>
      <c r="GA602" s="4"/>
      <c r="GB602" s="4"/>
      <c r="GC602" s="4"/>
      <c r="GD602" s="4"/>
      <c r="GE602" s="4"/>
      <c r="GF602" s="4"/>
      <c r="GG602" s="4"/>
      <c r="GH602" s="4"/>
      <c r="GI602" s="4"/>
      <c r="GJ602" s="4"/>
      <c r="GK602" s="4"/>
      <c r="GL602" s="4"/>
      <c r="GM602" s="4"/>
      <c r="GN602" s="4"/>
      <c r="GO602" s="4"/>
      <c r="GP602" s="4"/>
      <c r="GQ602" s="4"/>
      <c r="GR602" s="4"/>
      <c r="GS602" s="4"/>
      <c r="GT602" s="4"/>
      <c r="GU602" s="4"/>
      <c r="GV602" s="4"/>
      <c r="GW602" s="4"/>
      <c r="GX602" s="4"/>
      <c r="GY602" s="4"/>
      <c r="GZ602" s="4"/>
      <c r="HA602" s="4"/>
      <c r="HB602" s="4"/>
      <c r="HC602" s="4"/>
      <c r="HD602" s="4"/>
      <c r="HE602" s="4"/>
      <c r="HF602" s="4"/>
      <c r="HG602" s="4"/>
      <c r="HH602" s="4"/>
      <c r="HI602" s="4"/>
      <c r="HJ602" s="4"/>
      <c r="HK602" s="4"/>
      <c r="HL602" s="4"/>
      <c r="HM602" s="4"/>
      <c r="HN602" s="4"/>
      <c r="HO602" s="4"/>
      <c r="HP602" s="4"/>
      <c r="HQ602" s="4"/>
      <c r="HR602" s="4"/>
      <c r="HS602" s="4"/>
      <c r="HT602" s="4"/>
      <c r="HU602" s="4"/>
      <c r="HV602" s="4"/>
      <c r="HW602" s="4"/>
      <c r="HX602" s="4"/>
      <c r="HY602" s="4"/>
      <c r="HZ602" s="4"/>
      <c r="IA602" s="4"/>
      <c r="IB602" s="4"/>
      <c r="IC602" s="4"/>
      <c r="ID602" s="4"/>
      <c r="IE602" s="4"/>
      <c r="IF602" s="4"/>
      <c r="IG602" s="4"/>
      <c r="IH602" s="4"/>
      <c r="II602" s="4"/>
      <c r="IJ602" s="4"/>
      <c r="IK602" s="4"/>
      <c r="IL602" s="4"/>
    </row>
    <row r="603" spans="1:246">
      <c r="A603" s="1">
        <v>602</v>
      </c>
      <c r="B603" s="5" t="s">
        <v>2948</v>
      </c>
      <c r="C603" s="4" t="s">
        <v>2948</v>
      </c>
      <c r="D603" s="3">
        <v>33000118000179</v>
      </c>
      <c r="F603" s="4" t="s">
        <v>307</v>
      </c>
      <c r="G603" s="4" t="s">
        <v>308</v>
      </c>
      <c r="H603" s="19">
        <v>93336398</v>
      </c>
      <c r="I603" s="19" t="str">
        <f t="shared" si="37"/>
        <v>21 93336398</v>
      </c>
      <c r="J603" s="19"/>
      <c r="K603" s="25" t="s">
        <v>344</v>
      </c>
      <c r="L603" t="str">
        <f t="shared" ref="L603:L608" si="39">TRIM(M603&amp;" "&amp;N603&amp;" "&amp;O603&amp;" "&amp;P603&amp;" "&amp;Q603&amp;" "&amp;R603&amp;" "&amp;S603&amp;" "&amp;T603&amp;" "&amp;U603&amp;" "&amp;V603)</f>
        <v>Rua General Polidoro 99 Botafogo 22280004 Rio de Janeiro Rio de Janeiro RJ BRASIL</v>
      </c>
      <c r="M603" s="4" t="s">
        <v>222</v>
      </c>
      <c r="N603" s="4" t="s">
        <v>2949</v>
      </c>
      <c r="O603" s="4" t="s">
        <v>1169</v>
      </c>
      <c r="P603" s="4"/>
      <c r="Q603" s="4" t="s">
        <v>240</v>
      </c>
      <c r="R603" s="20">
        <v>22280004</v>
      </c>
      <c r="S603" s="4" t="s">
        <v>242</v>
      </c>
      <c r="T603" s="4" t="s">
        <v>242</v>
      </c>
      <c r="U603" s="4" t="s">
        <v>243</v>
      </c>
      <c r="V603" t="s">
        <v>315</v>
      </c>
      <c r="Z603" s="13">
        <v>0</v>
      </c>
      <c r="AA603" s="13"/>
      <c r="AI603" s="4"/>
      <c r="AK603" s="4"/>
      <c r="AL603" s="4"/>
      <c r="AM603" s="4"/>
      <c r="AN603" s="4"/>
      <c r="AO603" s="4"/>
      <c r="AP603" s="4"/>
      <c r="AQ603" s="4"/>
      <c r="AR603" s="4"/>
      <c r="AS603" s="4"/>
      <c r="AT603" s="4"/>
      <c r="AU603" s="4"/>
      <c r="AV603" s="4"/>
      <c r="AW603" s="4"/>
      <c r="AX603" s="4"/>
      <c r="AY603" s="4"/>
      <c r="AZ603" s="4"/>
      <c r="BA603" s="4"/>
      <c r="BB603" s="4"/>
      <c r="BC603" s="4"/>
      <c r="BD603" s="4"/>
      <c r="BE603" s="4"/>
      <c r="BF603" s="4"/>
      <c r="BG603" s="4"/>
      <c r="BH603" s="4"/>
      <c r="BI603" s="4"/>
      <c r="BJ603" s="4"/>
      <c r="BK603" s="4"/>
      <c r="BL603" s="4"/>
      <c r="BM603" s="4"/>
      <c r="BN603" s="4"/>
      <c r="BO603" s="4"/>
      <c r="BP603" s="4"/>
      <c r="BQ603" s="4"/>
      <c r="BR603" s="4"/>
      <c r="BS603" s="4"/>
      <c r="BT603" s="4"/>
      <c r="BU603" s="4"/>
      <c r="BV603" s="4"/>
      <c r="BW603" s="4"/>
      <c r="BX603" s="4"/>
      <c r="BY603" s="4"/>
      <c r="BZ603" s="4"/>
      <c r="CA603" s="4"/>
      <c r="CB603" s="4"/>
      <c r="CC603" s="4"/>
      <c r="CD603" s="4"/>
      <c r="CE603" s="4"/>
      <c r="CF603" s="4"/>
      <c r="CG603" s="4"/>
      <c r="CH603" s="4"/>
      <c r="CI603" s="4"/>
      <c r="CJ603" s="4"/>
      <c r="CK603" s="4"/>
      <c r="CL603" s="4"/>
      <c r="CM603" s="4"/>
      <c r="CN603" s="4"/>
      <c r="CO603" s="4"/>
      <c r="CP603" s="4"/>
      <c r="CQ603" s="4"/>
      <c r="CR603" s="4"/>
      <c r="CS603" s="4"/>
      <c r="CT603" s="4"/>
      <c r="CU603" s="4"/>
      <c r="CV603" s="4"/>
      <c r="CW603" s="4"/>
      <c r="CX603" s="4"/>
      <c r="CY603" s="4"/>
      <c r="CZ603" s="4"/>
      <c r="DA603" s="4"/>
      <c r="DB603" s="4"/>
      <c r="DC603" s="4"/>
      <c r="DD603" s="4"/>
      <c r="DE603" s="4"/>
      <c r="DF603" s="4"/>
      <c r="DG603" s="4"/>
      <c r="DH603" s="4"/>
      <c r="DI603" s="4"/>
      <c r="DJ603" s="4"/>
      <c r="DK603" s="4"/>
      <c r="DL603" s="4"/>
      <c r="DM603" s="4"/>
      <c r="DN603" s="4"/>
      <c r="DO603" s="4"/>
      <c r="DP603" s="4"/>
      <c r="DQ603" s="4"/>
      <c r="DR603" s="4"/>
      <c r="DS603" s="4"/>
      <c r="DT603" s="4"/>
      <c r="DU603" s="4"/>
      <c r="DV603" s="4"/>
      <c r="DW603" s="4"/>
      <c r="DX603" s="4"/>
      <c r="DY603" s="4"/>
      <c r="DZ603" s="4"/>
      <c r="EA603" s="4"/>
      <c r="EB603" s="4"/>
      <c r="EC603" s="4"/>
      <c r="ED603" s="4"/>
      <c r="EE603" s="4"/>
      <c r="EF603" s="4"/>
      <c r="EG603" s="4"/>
      <c r="EH603" s="4"/>
      <c r="EI603" s="4"/>
      <c r="EJ603" s="4"/>
      <c r="EK603" s="4"/>
      <c r="EL603" s="4"/>
      <c r="EM603" s="4"/>
      <c r="EN603" s="4"/>
      <c r="EO603" s="4"/>
      <c r="EP603" s="4"/>
      <c r="EQ603" s="4"/>
      <c r="ER603" s="4"/>
      <c r="ES603" s="4"/>
      <c r="ET603" s="4"/>
      <c r="EU603" s="4"/>
      <c r="EV603" s="4"/>
      <c r="EW603" s="4"/>
      <c r="EX603" s="4"/>
      <c r="EY603" s="4"/>
      <c r="EZ603" s="4"/>
      <c r="FA603" s="4"/>
      <c r="FB603" s="4"/>
      <c r="FC603" s="4"/>
      <c r="FD603" s="4"/>
      <c r="FE603" s="4"/>
      <c r="FF603" s="4"/>
      <c r="FG603" s="4"/>
      <c r="FH603" s="4"/>
      <c r="FI603" s="4"/>
      <c r="FJ603" s="4"/>
      <c r="FK603" s="4"/>
      <c r="FL603" s="4"/>
      <c r="FM603" s="4"/>
      <c r="FN603" s="4"/>
      <c r="FO603" s="4"/>
      <c r="FP603" s="4"/>
      <c r="FQ603" s="4"/>
      <c r="FR603" s="4"/>
      <c r="FS603" s="4"/>
      <c r="FT603" s="4"/>
      <c r="FU603" s="4"/>
      <c r="FV603" s="4"/>
      <c r="FW603" s="4"/>
      <c r="FX603" s="4"/>
      <c r="FY603" s="4"/>
      <c r="FZ603" s="4"/>
      <c r="GA603" s="4"/>
      <c r="GB603" s="4"/>
      <c r="GC603" s="4"/>
      <c r="GD603" s="4"/>
      <c r="GE603" s="4"/>
      <c r="GF603" s="4"/>
      <c r="GG603" s="4"/>
      <c r="GH603" s="4"/>
      <c r="GI603" s="4"/>
      <c r="GJ603" s="4"/>
      <c r="GK603" s="4"/>
      <c r="GL603" s="4"/>
      <c r="GM603" s="4"/>
      <c r="GN603" s="4"/>
      <c r="GO603" s="4"/>
      <c r="GP603" s="4"/>
      <c r="GQ603" s="4"/>
      <c r="GR603" s="4"/>
      <c r="GS603" s="4"/>
      <c r="GT603" s="4"/>
      <c r="GU603" s="4"/>
      <c r="GV603" s="4"/>
      <c r="GW603" s="4"/>
      <c r="GX603" s="4"/>
      <c r="GY603" s="4"/>
      <c r="GZ603" s="4"/>
      <c r="HA603" s="4"/>
      <c r="HB603" s="4"/>
      <c r="HC603" s="4"/>
      <c r="HD603" s="4"/>
      <c r="HE603" s="4"/>
      <c r="HF603" s="4"/>
      <c r="HG603" s="4"/>
      <c r="HH603" s="4"/>
      <c r="HI603" s="4"/>
      <c r="HJ603" s="4"/>
      <c r="HK603" s="4"/>
      <c r="HL603" s="4"/>
      <c r="HM603" s="4"/>
      <c r="HN603" s="4"/>
      <c r="HO603" s="4"/>
      <c r="HP603" s="4"/>
      <c r="HQ603" s="4"/>
      <c r="HR603" s="4"/>
      <c r="HS603" s="4"/>
      <c r="HT603" s="4"/>
      <c r="HU603" s="4"/>
      <c r="HV603" s="4"/>
      <c r="HW603" s="4"/>
      <c r="HX603" s="4"/>
      <c r="HY603" s="4"/>
      <c r="HZ603" s="4"/>
      <c r="IA603" s="4"/>
      <c r="IB603" s="4"/>
      <c r="IC603" s="4"/>
      <c r="ID603" s="4"/>
      <c r="IE603" s="4"/>
      <c r="IF603" s="4"/>
      <c r="IG603" s="4"/>
      <c r="IH603" s="4"/>
      <c r="II603" s="4"/>
      <c r="IJ603" s="4"/>
      <c r="IK603" s="4"/>
      <c r="IL603" s="4"/>
    </row>
    <row r="604" spans="1:246">
      <c r="A604" s="1">
        <v>603</v>
      </c>
      <c r="B604" s="5" t="s">
        <v>2950</v>
      </c>
      <c r="C604" s="4" t="s">
        <v>2950</v>
      </c>
      <c r="D604" s="3">
        <v>11734854000118</v>
      </c>
      <c r="F604" t="s">
        <v>307</v>
      </c>
      <c r="G604" s="4" t="s">
        <v>308</v>
      </c>
      <c r="H604" s="19">
        <v>21396000</v>
      </c>
      <c r="I604" s="19" t="str">
        <f t="shared" si="37"/>
        <v>21 21396000</v>
      </c>
      <c r="J604" s="19"/>
      <c r="K604" s="25" t="s">
        <v>247</v>
      </c>
      <c r="L604" t="str">
        <f t="shared" si="39"/>
        <v>Av Dolores Alcaraz Caldas 90 8o andar Praia de Belas 90110180 Rio Grande do Sul Porto Alegre RS BRASIL</v>
      </c>
      <c r="M604" s="4" t="s">
        <v>336</v>
      </c>
      <c r="N604" s="4" t="s">
        <v>2951</v>
      </c>
      <c r="O604" s="4" t="s">
        <v>2234</v>
      </c>
      <c r="P604" s="4" t="s">
        <v>737</v>
      </c>
      <c r="Q604" s="4" t="s">
        <v>2952</v>
      </c>
      <c r="R604" s="20">
        <v>90110180</v>
      </c>
      <c r="S604" s="4" t="s">
        <v>1786</v>
      </c>
      <c r="T604" s="4" t="s">
        <v>1787</v>
      </c>
      <c r="U604" s="4" t="s">
        <v>1829</v>
      </c>
      <c r="V604" t="s">
        <v>315</v>
      </c>
      <c r="W604" t="s">
        <v>79</v>
      </c>
      <c r="X604" t="s">
        <v>131</v>
      </c>
      <c r="Y604" s="13">
        <v>167730.73384966399</v>
      </c>
      <c r="Z604" s="13">
        <v>169548.243556784</v>
      </c>
      <c r="AA604" s="309">
        <v>169548.243556784</v>
      </c>
      <c r="AB604" t="s">
        <v>316</v>
      </c>
      <c r="AC604" s="1">
        <v>3</v>
      </c>
      <c r="AD604" t="s">
        <v>131</v>
      </c>
      <c r="AE604" s="17">
        <v>101932.25</v>
      </c>
      <c r="AH604" t="s">
        <v>4</v>
      </c>
      <c r="AI604" s="4" t="s">
        <v>4</v>
      </c>
      <c r="AK604" s="4"/>
      <c r="AL604" s="4"/>
      <c r="AM604" s="4"/>
      <c r="AN604" s="4"/>
      <c r="AO604" s="4"/>
      <c r="AP604" s="4"/>
      <c r="AQ604" s="4"/>
      <c r="AR604" s="4"/>
      <c r="AS604" s="4"/>
      <c r="AT604" s="4"/>
      <c r="AU604" s="4"/>
      <c r="AV604" s="4"/>
      <c r="AW604" s="4"/>
      <c r="AX604" s="4"/>
      <c r="AY604" s="4"/>
      <c r="AZ604" s="4"/>
      <c r="BA604" s="4"/>
      <c r="BB604" s="4"/>
      <c r="BC604" s="4"/>
      <c r="BD604" s="4"/>
      <c r="BE604" s="4"/>
      <c r="BF604" s="4"/>
      <c r="BG604" s="4"/>
      <c r="BH604" s="4"/>
      <c r="BI604" s="4"/>
      <c r="BJ604" s="4"/>
      <c r="BK604" s="4"/>
      <c r="BL604" s="4"/>
      <c r="BM604" s="4"/>
      <c r="BN604" s="4"/>
      <c r="BO604" s="4"/>
      <c r="BP604" s="4"/>
      <c r="BQ604" s="4"/>
      <c r="BR604" s="4"/>
      <c r="BS604" s="4"/>
      <c r="BT604" s="4"/>
      <c r="BU604" s="4"/>
      <c r="BV604" s="4"/>
      <c r="BW604" s="4"/>
      <c r="BX604" s="4"/>
      <c r="BY604" s="4"/>
      <c r="BZ604" s="4"/>
      <c r="CA604" s="4"/>
      <c r="CB604" s="4"/>
      <c r="CC604" s="4"/>
      <c r="CD604" s="4"/>
      <c r="CE604" s="4"/>
      <c r="CF604" s="4"/>
      <c r="CG604" s="4"/>
      <c r="CH604" s="4"/>
      <c r="CI604" s="4"/>
      <c r="CJ604" s="4"/>
      <c r="CK604" s="4"/>
      <c r="CL604" s="4"/>
      <c r="CM604" s="4"/>
      <c r="CN604" s="4"/>
      <c r="CO604" s="4"/>
      <c r="CP604" s="4"/>
      <c r="CQ604" s="4"/>
      <c r="CR604" s="4"/>
      <c r="CS604" s="4"/>
      <c r="CT604" s="4"/>
      <c r="CU604" s="4"/>
      <c r="CV604" s="4"/>
      <c r="CW604" s="4"/>
      <c r="CX604" s="4"/>
      <c r="CY604" s="4"/>
      <c r="CZ604" s="4"/>
      <c r="DA604" s="4"/>
      <c r="DB604" s="4"/>
      <c r="DC604" s="4"/>
      <c r="DD604" s="4"/>
      <c r="DE604" s="4"/>
      <c r="DF604" s="4"/>
      <c r="DG604" s="4"/>
      <c r="DH604" s="4"/>
      <c r="DI604" s="4"/>
      <c r="DJ604" s="4"/>
      <c r="DK604" s="4"/>
      <c r="DL604" s="4"/>
      <c r="DM604" s="4"/>
      <c r="DN604" s="4"/>
      <c r="DO604" s="4"/>
      <c r="DP604" s="4"/>
      <c r="DQ604" s="4"/>
      <c r="DR604" s="4"/>
      <c r="DS604" s="4"/>
      <c r="DT604" s="4"/>
      <c r="DU604" s="4"/>
      <c r="DV604" s="4"/>
      <c r="DW604" s="4"/>
      <c r="DX604" s="4"/>
      <c r="DY604" s="4"/>
      <c r="DZ604" s="4"/>
      <c r="EA604" s="4"/>
      <c r="EB604" s="4"/>
      <c r="EC604" s="4"/>
      <c r="ED604" s="4"/>
      <c r="EE604" s="4"/>
      <c r="EF604" s="4"/>
      <c r="EG604" s="4"/>
      <c r="EH604" s="4"/>
      <c r="EI604" s="4"/>
      <c r="EJ604" s="4"/>
      <c r="EK604" s="4"/>
      <c r="EL604" s="4"/>
      <c r="EM604" s="4"/>
      <c r="EN604" s="4"/>
      <c r="EO604" s="4"/>
      <c r="EP604" s="4"/>
      <c r="EQ604" s="4"/>
      <c r="ER604" s="4"/>
      <c r="ES604" s="4"/>
      <c r="ET604" s="4"/>
      <c r="EU604" s="4"/>
      <c r="EV604" s="4"/>
      <c r="EW604" s="4"/>
      <c r="EX604" s="4"/>
      <c r="EY604" s="4"/>
      <c r="EZ604" s="4"/>
      <c r="FA604" s="4"/>
      <c r="FB604" s="4"/>
      <c r="FC604" s="4"/>
      <c r="FD604" s="4"/>
      <c r="FE604" s="4"/>
      <c r="FF604" s="4"/>
      <c r="FG604" s="4"/>
      <c r="FH604" s="4"/>
      <c r="FI604" s="4"/>
      <c r="FJ604" s="4"/>
      <c r="FK604" s="4"/>
      <c r="FL604" s="4"/>
      <c r="FM604" s="4"/>
      <c r="FN604" s="4"/>
      <c r="FO604" s="4"/>
      <c r="FP604" s="4"/>
      <c r="FQ604" s="4"/>
      <c r="FR604" s="4"/>
      <c r="FS604" s="4"/>
      <c r="FT604" s="4"/>
      <c r="FU604" s="4"/>
      <c r="FV604" s="4"/>
      <c r="FW604" s="4"/>
      <c r="FX604" s="4"/>
      <c r="FY604" s="4"/>
      <c r="FZ604" s="4"/>
      <c r="GA604" s="4"/>
      <c r="GB604" s="4"/>
      <c r="GC604" s="4"/>
      <c r="GD604" s="4"/>
      <c r="GE604" s="4"/>
      <c r="GF604" s="4"/>
      <c r="GG604" s="4"/>
      <c r="GH604" s="4"/>
      <c r="GI604" s="4"/>
      <c r="GJ604" s="4"/>
      <c r="GK604" s="4"/>
      <c r="GL604" s="4"/>
      <c r="GM604" s="4"/>
      <c r="GN604" s="4"/>
      <c r="GO604" s="4"/>
      <c r="GP604" s="4"/>
      <c r="GQ604" s="4"/>
      <c r="GR604" s="4"/>
      <c r="GS604" s="4"/>
      <c r="GT604" s="4"/>
      <c r="GU604" s="4"/>
      <c r="GV604" s="4"/>
      <c r="GW604" s="4"/>
      <c r="GX604" s="4"/>
      <c r="GY604" s="4"/>
      <c r="GZ604" s="4"/>
      <c r="HA604" s="4"/>
      <c r="HB604" s="4"/>
      <c r="HC604" s="4"/>
      <c r="HD604" s="4"/>
      <c r="HE604" s="4"/>
      <c r="HF604" s="4"/>
      <c r="HG604" s="4"/>
      <c r="HH604" s="4"/>
      <c r="HI604" s="4"/>
      <c r="HJ604" s="4"/>
      <c r="HK604" s="4"/>
      <c r="HL604" s="4"/>
      <c r="HM604" s="4"/>
      <c r="HN604" s="4"/>
      <c r="HO604" s="4"/>
      <c r="HP604" s="4"/>
      <c r="HQ604" s="4"/>
      <c r="HR604" s="4"/>
      <c r="HS604" s="4"/>
      <c r="HT604" s="4"/>
      <c r="HU604" s="4"/>
      <c r="HV604" s="4"/>
      <c r="HW604" s="4"/>
      <c r="HX604" s="4"/>
      <c r="HY604" s="4"/>
      <c r="HZ604" s="4"/>
      <c r="IA604" s="4"/>
      <c r="IB604" s="4"/>
      <c r="IC604" s="4"/>
      <c r="ID604" s="4"/>
      <c r="IE604" s="4"/>
      <c r="IF604" s="4"/>
      <c r="IG604" s="4"/>
      <c r="IH604" s="4"/>
      <c r="II604" s="4"/>
      <c r="IJ604" s="4"/>
      <c r="IK604" s="4"/>
      <c r="IL604" s="4"/>
    </row>
    <row r="605" spans="1:246" ht="13.5" customHeight="1">
      <c r="A605" s="1">
        <v>604</v>
      </c>
      <c r="B605" s="5" t="s">
        <v>2953</v>
      </c>
      <c r="C605" s="4" t="s">
        <v>2953</v>
      </c>
      <c r="D605" s="3">
        <v>11060883000141</v>
      </c>
      <c r="F605" s="4" t="s">
        <v>307</v>
      </c>
      <c r="G605" s="4" t="s">
        <v>308</v>
      </c>
      <c r="H605" s="19">
        <v>22524303</v>
      </c>
      <c r="I605" s="19" t="str">
        <f t="shared" si="37"/>
        <v>21 22524303</v>
      </c>
      <c r="J605" s="19"/>
      <c r="K605" s="25" t="s">
        <v>2954</v>
      </c>
      <c r="L605" t="str">
        <f t="shared" si="39"/>
        <v>Pc General Tiburcio Parte Urca 22290270 Rio de Janeiro Rio de Janeiro RJ BRASIL</v>
      </c>
      <c r="M605" s="4" t="s">
        <v>712</v>
      </c>
      <c r="N605" s="4" t="s">
        <v>2955</v>
      </c>
      <c r="O605" s="4"/>
      <c r="P605" s="4" t="s">
        <v>932</v>
      </c>
      <c r="Q605" s="4" t="s">
        <v>1620</v>
      </c>
      <c r="R605" s="20">
        <v>22290270</v>
      </c>
      <c r="S605" s="4" t="s">
        <v>242</v>
      </c>
      <c r="T605" s="4" t="s">
        <v>242</v>
      </c>
      <c r="U605" s="4" t="s">
        <v>243</v>
      </c>
      <c r="V605" t="s">
        <v>315</v>
      </c>
      <c r="Z605" s="13">
        <v>0</v>
      </c>
      <c r="AA605" s="13"/>
      <c r="AI605" s="4"/>
      <c r="AK605" s="4"/>
      <c r="AL605" s="4"/>
      <c r="AM605" s="4"/>
      <c r="AN605" s="4"/>
      <c r="AO605" s="4"/>
      <c r="AP605" s="4"/>
      <c r="AQ605" s="4"/>
      <c r="AR605" s="4"/>
      <c r="AS605" s="4"/>
      <c r="AT605" s="4"/>
      <c r="AU605" s="4"/>
      <c r="AV605" s="4"/>
      <c r="AW605" s="4"/>
      <c r="AX605" s="4"/>
      <c r="AY605" s="4"/>
      <c r="AZ605" s="4"/>
      <c r="BA605" s="4"/>
      <c r="BB605" s="4"/>
      <c r="BC605" s="4"/>
      <c r="BD605" s="4"/>
      <c r="BE605" s="4"/>
      <c r="BF605" s="4"/>
      <c r="BG605" s="4"/>
      <c r="BH605" s="4"/>
      <c r="BI605" s="4"/>
      <c r="BJ605" s="4"/>
      <c r="BK605" s="4"/>
      <c r="BL605" s="4"/>
      <c r="BM605" s="4"/>
      <c r="BN605" s="4"/>
      <c r="BO605" s="4"/>
      <c r="BP605" s="4"/>
      <c r="BQ605" s="4"/>
      <c r="BR605" s="4"/>
      <c r="BS605" s="4"/>
      <c r="BT605" s="4"/>
      <c r="BU605" s="4"/>
      <c r="BV605" s="4"/>
      <c r="BW605" s="4"/>
      <c r="BX605" s="4"/>
      <c r="BY605" s="4"/>
      <c r="BZ605" s="4"/>
      <c r="CA605" s="4"/>
      <c r="CB605" s="4"/>
      <c r="CC605" s="4"/>
      <c r="CD605" s="4"/>
      <c r="CE605" s="4"/>
      <c r="CF605" s="4"/>
      <c r="CG605" s="4"/>
      <c r="CH605" s="4"/>
      <c r="CI605" s="4"/>
      <c r="CJ605" s="4"/>
      <c r="CK605" s="4"/>
      <c r="CL605" s="4"/>
      <c r="CM605" s="4"/>
      <c r="CN605" s="4"/>
      <c r="CO605" s="4"/>
      <c r="CP605" s="4"/>
      <c r="CQ605" s="4"/>
      <c r="CR605" s="4"/>
      <c r="CS605" s="4"/>
      <c r="CT605" s="4"/>
      <c r="CU605" s="4"/>
      <c r="CV605" s="4"/>
      <c r="CW605" s="4"/>
      <c r="CX605" s="4"/>
      <c r="CY605" s="4"/>
      <c r="CZ605" s="4"/>
      <c r="DA605" s="4"/>
      <c r="DB605" s="4"/>
      <c r="DC605" s="4"/>
      <c r="DD605" s="4"/>
      <c r="DE605" s="4"/>
      <c r="DF605" s="4"/>
      <c r="DG605" s="4"/>
      <c r="DH605" s="4"/>
      <c r="DI605" s="4"/>
      <c r="DJ605" s="4"/>
      <c r="DK605" s="4"/>
      <c r="DL605" s="4"/>
      <c r="DM605" s="4"/>
      <c r="DN605" s="4"/>
      <c r="DO605" s="4"/>
      <c r="DP605" s="4"/>
      <c r="DQ605" s="4"/>
      <c r="DR605" s="4"/>
      <c r="DS605" s="4"/>
      <c r="DT605" s="4"/>
      <c r="DU605" s="4"/>
      <c r="DV605" s="4"/>
      <c r="DW605" s="4"/>
      <c r="DX605" s="4"/>
      <c r="DY605" s="4"/>
      <c r="DZ605" s="4"/>
      <c r="EA605" s="4"/>
      <c r="EB605" s="4"/>
      <c r="EC605" s="4"/>
      <c r="ED605" s="4"/>
      <c r="EE605" s="4"/>
      <c r="EF605" s="4"/>
      <c r="EG605" s="4"/>
      <c r="EH605" s="4"/>
      <c r="EI605" s="4"/>
      <c r="EJ605" s="4"/>
      <c r="EK605" s="4"/>
      <c r="EL605" s="4"/>
      <c r="EM605" s="4"/>
      <c r="EN605" s="4"/>
      <c r="EO605" s="4"/>
      <c r="EP605" s="4"/>
      <c r="EQ605" s="4"/>
      <c r="ER605" s="4"/>
      <c r="ES605" s="4"/>
      <c r="ET605" s="4"/>
      <c r="EU605" s="4"/>
      <c r="EV605" s="4"/>
      <c r="EW605" s="4"/>
      <c r="EX605" s="4"/>
      <c r="EY605" s="4"/>
      <c r="EZ605" s="4"/>
      <c r="FA605" s="4"/>
      <c r="FB605" s="4"/>
      <c r="FC605" s="4"/>
      <c r="FD605" s="4"/>
      <c r="FE605" s="4"/>
      <c r="FF605" s="4"/>
      <c r="FG605" s="4"/>
      <c r="FH605" s="4"/>
      <c r="FI605" s="4"/>
      <c r="FJ605" s="4"/>
      <c r="FK605" s="4"/>
      <c r="FL605" s="4"/>
      <c r="FM605" s="4"/>
      <c r="FN605" s="4"/>
      <c r="FO605" s="4"/>
      <c r="FP605" s="4"/>
      <c r="FQ605" s="4"/>
      <c r="FR605" s="4"/>
      <c r="FS605" s="4"/>
      <c r="FT605" s="4"/>
      <c r="FU605" s="4"/>
      <c r="FV605" s="4"/>
      <c r="FW605" s="4"/>
      <c r="FX605" s="4"/>
      <c r="FY605" s="4"/>
      <c r="FZ605" s="4"/>
      <c r="GA605" s="4"/>
      <c r="GB605" s="4"/>
      <c r="GC605" s="4"/>
      <c r="GD605" s="4"/>
      <c r="GE605" s="4"/>
      <c r="GF605" s="4"/>
      <c r="GG605" s="4"/>
      <c r="GH605" s="4"/>
      <c r="GI605" s="4"/>
      <c r="GJ605" s="4"/>
      <c r="GK605" s="4"/>
      <c r="GL605" s="4"/>
      <c r="GM605" s="4"/>
      <c r="GN605" s="4"/>
      <c r="GO605" s="4"/>
      <c r="GP605" s="4"/>
      <c r="GQ605" s="4"/>
      <c r="GR605" s="4"/>
      <c r="GS605" s="4"/>
      <c r="GT605" s="4"/>
      <c r="GU605" s="4"/>
      <c r="GV605" s="4"/>
      <c r="GW605" s="4"/>
      <c r="GX605" s="4"/>
      <c r="GY605" s="4"/>
      <c r="GZ605" s="4"/>
      <c r="HA605" s="4"/>
      <c r="HB605" s="4"/>
      <c r="HC605" s="4"/>
      <c r="HD605" s="4"/>
      <c r="HE605" s="4"/>
      <c r="HF605" s="4"/>
      <c r="HG605" s="4"/>
      <c r="HH605" s="4"/>
      <c r="HI605" s="4"/>
      <c r="HJ605" s="4"/>
      <c r="HK605" s="4"/>
      <c r="HL605" s="4"/>
      <c r="HM605" s="4"/>
      <c r="HN605" s="4"/>
      <c r="HO605" s="4"/>
      <c r="HP605" s="4"/>
      <c r="HQ605" s="4"/>
      <c r="HR605" s="4"/>
      <c r="HS605" s="4"/>
      <c r="HT605" s="4"/>
      <c r="HU605" s="4"/>
      <c r="HV605" s="4"/>
      <c r="HW605" s="4"/>
      <c r="HX605" s="4"/>
      <c r="HY605" s="4"/>
      <c r="HZ605" s="4"/>
      <c r="IA605" s="4"/>
      <c r="IB605" s="4"/>
      <c r="IC605" s="4"/>
      <c r="ID605" s="4"/>
      <c r="IE605" s="4"/>
      <c r="IF605" s="4"/>
      <c r="IG605" s="4"/>
      <c r="IH605" s="4"/>
      <c r="II605" s="4"/>
      <c r="IJ605" s="4"/>
      <c r="IK605" s="4"/>
      <c r="IL605" s="4"/>
    </row>
    <row r="606" spans="1:246" s="16" customFormat="1">
      <c r="A606" s="1">
        <v>605</v>
      </c>
      <c r="B606" s="5" t="s">
        <v>2956</v>
      </c>
      <c r="C606" s="4" t="s">
        <v>2956</v>
      </c>
      <c r="D606" s="3">
        <v>3198929000165</v>
      </c>
      <c r="E606"/>
      <c r="F606" t="s">
        <v>307</v>
      </c>
      <c r="G606" s="4" t="s">
        <v>383</v>
      </c>
      <c r="H606" s="19">
        <v>27621175</v>
      </c>
      <c r="I606" s="19" t="str">
        <f t="shared" si="37"/>
        <v>22 27621175</v>
      </c>
      <c r="J606" s="19"/>
      <c r="K606" s="25" t="s">
        <v>2957</v>
      </c>
      <c r="L606" t="str">
        <f t="shared" si="39"/>
        <v>Rua Francisco Portela 229 Parte Centro 27910220 Rio de Janeiro Macae RJ BRASIL</v>
      </c>
      <c r="M606" s="4" t="s">
        <v>222</v>
      </c>
      <c r="N606" s="4" t="s">
        <v>2958</v>
      </c>
      <c r="O606" s="4" t="s">
        <v>2959</v>
      </c>
      <c r="P606" s="4" t="s">
        <v>932</v>
      </c>
      <c r="Q606" s="4" t="s">
        <v>381</v>
      </c>
      <c r="R606" s="20">
        <v>27910220</v>
      </c>
      <c r="S606" s="4" t="s">
        <v>242</v>
      </c>
      <c r="T606" s="4" t="s">
        <v>946</v>
      </c>
      <c r="U606" s="4" t="s">
        <v>243</v>
      </c>
      <c r="V606" t="s">
        <v>315</v>
      </c>
      <c r="W606" t="s">
        <v>59</v>
      </c>
      <c r="X606" t="s">
        <v>131</v>
      </c>
      <c r="Y606" s="13">
        <v>2787.53</v>
      </c>
      <c r="Z606" s="13">
        <v>0</v>
      </c>
      <c r="AA606" s="13"/>
      <c r="AB606"/>
      <c r="AC606" s="1"/>
      <c r="AD606"/>
      <c r="AE606" s="7"/>
      <c r="AF606" t="s">
        <v>989</v>
      </c>
      <c r="AG606"/>
      <c r="AH606" t="s">
        <v>4</v>
      </c>
      <c r="AI606" s="4"/>
      <c r="AJ606" t="s">
        <v>318</v>
      </c>
      <c r="AK606" s="4"/>
      <c r="AL606" s="4"/>
      <c r="AM606" s="4"/>
      <c r="AN606" s="4"/>
      <c r="AO606" s="4"/>
      <c r="AP606" s="4"/>
      <c r="AQ606" s="4"/>
      <c r="AR606" s="4"/>
      <c r="AS606" s="4"/>
      <c r="AT606" s="4"/>
      <c r="AU606" s="4"/>
      <c r="AV606" s="4"/>
      <c r="AW606" s="4"/>
      <c r="AX606" s="4"/>
      <c r="AY606" s="4"/>
      <c r="AZ606" s="4"/>
      <c r="BA606" s="4"/>
      <c r="BB606" s="4"/>
      <c r="BC606" s="4"/>
      <c r="BD606" s="4"/>
      <c r="BE606" s="4"/>
      <c r="BF606" s="4"/>
      <c r="BG606" s="4"/>
      <c r="BH606" s="4"/>
      <c r="BI606" s="4"/>
      <c r="BJ606" s="4"/>
      <c r="BK606" s="4"/>
      <c r="BL606" s="4"/>
      <c r="BM606" s="4"/>
      <c r="BN606" s="4"/>
      <c r="BO606" s="4"/>
      <c r="BP606" s="4"/>
      <c r="BQ606" s="4"/>
      <c r="BR606" s="4"/>
      <c r="BS606" s="4"/>
      <c r="BT606" s="4"/>
      <c r="BU606" s="4"/>
      <c r="BV606" s="4"/>
      <c r="BW606" s="4"/>
      <c r="BX606" s="4"/>
      <c r="BY606" s="4"/>
      <c r="BZ606" s="4"/>
      <c r="CA606" s="4"/>
      <c r="CB606" s="4"/>
      <c r="CC606" s="4"/>
      <c r="CD606" s="4"/>
      <c r="CE606" s="4"/>
      <c r="CF606" s="4"/>
      <c r="CG606" s="4"/>
      <c r="CH606" s="4"/>
      <c r="CI606" s="4"/>
      <c r="CJ606" s="4"/>
      <c r="CK606" s="4"/>
      <c r="CL606" s="4"/>
      <c r="CM606" s="4"/>
      <c r="CN606" s="4"/>
      <c r="CO606" s="4"/>
      <c r="CP606" s="4"/>
      <c r="CQ606" s="4"/>
      <c r="CR606" s="4"/>
      <c r="CS606" s="4"/>
      <c r="CT606" s="4"/>
      <c r="CU606" s="4"/>
      <c r="CV606" s="4"/>
      <c r="CW606" s="4"/>
      <c r="CX606" s="4"/>
      <c r="CY606" s="4"/>
      <c r="CZ606" s="4"/>
      <c r="DA606" s="4"/>
      <c r="DB606" s="4"/>
      <c r="DC606" s="4"/>
      <c r="DD606" s="4"/>
      <c r="DE606" s="4"/>
      <c r="DF606" s="4"/>
      <c r="DG606" s="4"/>
      <c r="DH606" s="4"/>
      <c r="DI606" s="4"/>
      <c r="DJ606" s="4"/>
      <c r="DK606" s="4"/>
      <c r="DL606" s="4"/>
      <c r="DM606" s="4"/>
      <c r="DN606" s="4"/>
      <c r="DO606" s="4"/>
      <c r="DP606" s="4"/>
      <c r="DQ606" s="4"/>
      <c r="DR606" s="4"/>
      <c r="DS606" s="4"/>
      <c r="DT606" s="4"/>
      <c r="DU606" s="4"/>
      <c r="DV606" s="4"/>
      <c r="DW606" s="4"/>
      <c r="DX606" s="4"/>
      <c r="DY606" s="4"/>
      <c r="DZ606" s="4"/>
      <c r="EA606" s="4"/>
      <c r="EB606" s="4"/>
      <c r="EC606" s="4"/>
      <c r="ED606" s="4"/>
      <c r="EE606" s="4"/>
      <c r="EF606" s="4"/>
      <c r="EG606" s="4"/>
      <c r="EH606" s="4"/>
      <c r="EI606" s="4"/>
      <c r="EJ606" s="4"/>
      <c r="EK606" s="4"/>
      <c r="EL606" s="4"/>
      <c r="EM606" s="4"/>
      <c r="EN606" s="4"/>
      <c r="EO606" s="4"/>
      <c r="EP606" s="4"/>
      <c r="EQ606" s="4"/>
      <c r="ER606" s="4"/>
      <c r="ES606" s="4"/>
      <c r="ET606" s="4"/>
      <c r="EU606" s="4"/>
      <c r="EV606" s="4"/>
      <c r="EW606" s="4"/>
      <c r="EX606" s="4"/>
      <c r="EY606" s="4"/>
      <c r="EZ606" s="4"/>
      <c r="FA606" s="4"/>
      <c r="FB606" s="4"/>
      <c r="FC606" s="4"/>
      <c r="FD606" s="4"/>
      <c r="FE606" s="4"/>
      <c r="FF606" s="4"/>
      <c r="FG606" s="4"/>
      <c r="FH606" s="4"/>
      <c r="FI606" s="4"/>
      <c r="FJ606" s="4"/>
      <c r="FK606" s="4"/>
      <c r="FL606" s="4"/>
      <c r="FM606" s="4"/>
      <c r="FN606" s="4"/>
      <c r="FO606" s="4"/>
      <c r="FP606" s="4"/>
      <c r="FQ606" s="4"/>
      <c r="FR606" s="4"/>
      <c r="FS606" s="4"/>
      <c r="FT606" s="4"/>
      <c r="FU606" s="4"/>
      <c r="FV606" s="4"/>
      <c r="FW606" s="4"/>
      <c r="FX606" s="4"/>
      <c r="FY606" s="4"/>
      <c r="FZ606" s="4"/>
      <c r="GA606" s="4"/>
      <c r="GB606" s="4"/>
      <c r="GC606" s="4"/>
      <c r="GD606" s="4"/>
      <c r="GE606" s="4"/>
      <c r="GF606" s="4"/>
      <c r="GG606" s="4"/>
      <c r="GH606" s="4"/>
      <c r="GI606" s="4"/>
      <c r="GJ606" s="4"/>
      <c r="GK606" s="4"/>
      <c r="GL606" s="4"/>
      <c r="GM606" s="4"/>
      <c r="GN606" s="4"/>
      <c r="GO606" s="4"/>
      <c r="GP606" s="4"/>
      <c r="GQ606" s="4"/>
      <c r="GR606" s="4"/>
      <c r="GS606" s="4"/>
      <c r="GT606" s="4"/>
      <c r="GU606" s="4"/>
      <c r="GV606" s="4"/>
      <c r="GW606" s="4"/>
      <c r="GX606" s="4"/>
      <c r="GY606" s="4"/>
      <c r="GZ606" s="4"/>
      <c r="HA606" s="4"/>
      <c r="HB606" s="4"/>
      <c r="HC606" s="4"/>
      <c r="HD606" s="4"/>
      <c r="HE606" s="4"/>
      <c r="HF606" s="4"/>
      <c r="HG606" s="4"/>
      <c r="HH606" s="4"/>
      <c r="HI606" s="4"/>
      <c r="HJ606" s="4"/>
      <c r="HK606" s="4"/>
      <c r="HL606" s="4"/>
      <c r="HM606" s="4"/>
      <c r="HN606" s="4"/>
      <c r="HO606" s="4"/>
      <c r="HP606" s="4"/>
      <c r="HQ606" s="4"/>
      <c r="HR606" s="4"/>
      <c r="HS606" s="4"/>
      <c r="HT606" s="4"/>
      <c r="HU606" s="4"/>
      <c r="HV606" s="4"/>
      <c r="HW606" s="4"/>
      <c r="HX606" s="4"/>
      <c r="HY606" s="4"/>
      <c r="HZ606" s="4"/>
      <c r="IA606" s="4"/>
      <c r="IB606" s="4"/>
      <c r="IC606" s="4"/>
      <c r="ID606" s="4"/>
      <c r="IE606" s="4"/>
      <c r="IF606" s="4"/>
      <c r="IG606" s="4"/>
      <c r="IH606" s="4"/>
      <c r="II606" s="4"/>
      <c r="IJ606" s="4"/>
      <c r="IK606" s="4"/>
      <c r="IL606" s="4"/>
    </row>
    <row r="607" spans="1:246">
      <c r="A607" s="1">
        <v>606</v>
      </c>
      <c r="B607" s="5" t="s">
        <v>2960</v>
      </c>
      <c r="C607" s="4" t="s">
        <v>2960</v>
      </c>
      <c r="D607" s="3">
        <v>2410931000193</v>
      </c>
      <c r="F607" s="4" t="s">
        <v>307</v>
      </c>
      <c r="G607" s="4" t="s">
        <v>308</v>
      </c>
      <c r="H607" s="19">
        <v>33854342</v>
      </c>
      <c r="I607" s="19" t="str">
        <f t="shared" si="37"/>
        <v>21 33854342</v>
      </c>
      <c r="J607" s="19"/>
      <c r="K607" s="25" t="s">
        <v>2961</v>
      </c>
      <c r="L607" t="str">
        <f t="shared" si="39"/>
        <v>Av Ayrton Senna 2200 Sala 101 Barra da Tijuca 22775003 Rio de Janeiro Rio de Janeiro RJ BRASIL</v>
      </c>
      <c r="M607" s="4" t="s">
        <v>336</v>
      </c>
      <c r="N607" s="4" t="s">
        <v>1659</v>
      </c>
      <c r="O607" s="4" t="s">
        <v>2962</v>
      </c>
      <c r="P607" s="4" t="s">
        <v>2963</v>
      </c>
      <c r="Q607" s="4" t="s">
        <v>578</v>
      </c>
      <c r="R607" s="20">
        <v>22775003</v>
      </c>
      <c r="S607" s="4" t="s">
        <v>242</v>
      </c>
      <c r="T607" s="4" t="s">
        <v>242</v>
      </c>
      <c r="U607" s="4" t="s">
        <v>243</v>
      </c>
      <c r="V607" t="s">
        <v>315</v>
      </c>
      <c r="W607" t="s">
        <v>79</v>
      </c>
      <c r="X607" t="s">
        <v>131</v>
      </c>
      <c r="Y607" s="13">
        <v>72937.316481156406</v>
      </c>
      <c r="Z607" s="13">
        <v>73727.656317352696</v>
      </c>
      <c r="AA607" s="309">
        <v>73727.656317352696</v>
      </c>
      <c r="AB607" t="s">
        <v>316</v>
      </c>
      <c r="AC607" s="1">
        <v>3</v>
      </c>
      <c r="AD607" t="s">
        <v>131</v>
      </c>
      <c r="AE607" s="17">
        <v>44325</v>
      </c>
      <c r="AH607" t="s">
        <v>4</v>
      </c>
      <c r="AI607" s="4" t="s">
        <v>4</v>
      </c>
      <c r="AK607" s="4"/>
      <c r="AL607" s="4"/>
      <c r="AM607" s="4"/>
      <c r="AN607" s="4"/>
      <c r="AO607" s="4"/>
      <c r="AP607" s="4"/>
      <c r="AQ607" s="4"/>
      <c r="AR607" s="4"/>
      <c r="AS607" s="4"/>
      <c r="AT607" s="4"/>
      <c r="AU607" s="4"/>
      <c r="AV607" s="4"/>
      <c r="AW607" s="4"/>
      <c r="AX607" s="4"/>
      <c r="AY607" s="4"/>
      <c r="AZ607" s="4"/>
      <c r="BA607" s="4"/>
      <c r="BB607" s="4"/>
      <c r="BC607" s="4"/>
      <c r="BD607" s="4"/>
      <c r="BE607" s="4"/>
      <c r="BF607" s="4"/>
      <c r="BG607" s="4"/>
      <c r="BH607" s="4"/>
      <c r="BI607" s="4"/>
      <c r="BJ607" s="4"/>
      <c r="BK607" s="4"/>
      <c r="BL607" s="4"/>
      <c r="BM607" s="4"/>
      <c r="BN607" s="4"/>
      <c r="BO607" s="4"/>
      <c r="BP607" s="4"/>
      <c r="BQ607" s="4"/>
      <c r="BR607" s="4"/>
      <c r="BS607" s="4"/>
      <c r="BT607" s="4"/>
      <c r="BU607" s="4"/>
      <c r="BV607" s="4"/>
      <c r="BW607" s="4"/>
      <c r="BX607" s="4"/>
      <c r="BY607" s="4"/>
      <c r="BZ607" s="4"/>
      <c r="CA607" s="4"/>
      <c r="CB607" s="4"/>
      <c r="CC607" s="4"/>
      <c r="CD607" s="4"/>
      <c r="CE607" s="4"/>
      <c r="CF607" s="4"/>
      <c r="CG607" s="4"/>
      <c r="CH607" s="4"/>
      <c r="CI607" s="4"/>
      <c r="CJ607" s="4"/>
      <c r="CK607" s="4"/>
      <c r="CL607" s="4"/>
      <c r="CM607" s="4"/>
      <c r="CN607" s="4"/>
      <c r="CO607" s="4"/>
      <c r="CP607" s="4"/>
      <c r="CQ607" s="4"/>
      <c r="CR607" s="4"/>
      <c r="CS607" s="4"/>
      <c r="CT607" s="4"/>
      <c r="CU607" s="4"/>
      <c r="CV607" s="4"/>
      <c r="CW607" s="4"/>
      <c r="CX607" s="4"/>
      <c r="CY607" s="4"/>
      <c r="CZ607" s="4"/>
      <c r="DA607" s="4"/>
      <c r="DB607" s="4"/>
      <c r="DC607" s="4"/>
      <c r="DD607" s="4"/>
      <c r="DE607" s="4"/>
      <c r="DF607" s="4"/>
      <c r="DG607" s="4"/>
      <c r="DH607" s="4"/>
      <c r="DI607" s="4"/>
      <c r="DJ607" s="4"/>
      <c r="DK607" s="4"/>
      <c r="DL607" s="4"/>
      <c r="DM607" s="4"/>
      <c r="DN607" s="4"/>
      <c r="DO607" s="4"/>
      <c r="DP607" s="4"/>
      <c r="DQ607" s="4"/>
      <c r="DR607" s="4"/>
      <c r="DS607" s="4"/>
      <c r="DT607" s="4"/>
      <c r="DU607" s="4"/>
      <c r="DV607" s="4"/>
      <c r="DW607" s="4"/>
      <c r="DX607" s="4"/>
      <c r="DY607" s="4"/>
      <c r="DZ607" s="4"/>
      <c r="EA607" s="4"/>
      <c r="EB607" s="4"/>
      <c r="EC607" s="4"/>
      <c r="ED607" s="4"/>
      <c r="EE607" s="4"/>
      <c r="EF607" s="4"/>
      <c r="EG607" s="4"/>
      <c r="EH607" s="4"/>
      <c r="EI607" s="4"/>
      <c r="EJ607" s="4"/>
      <c r="EK607" s="4"/>
      <c r="EL607" s="4"/>
      <c r="EM607" s="4"/>
      <c r="EN607" s="4"/>
      <c r="EO607" s="4"/>
      <c r="EP607" s="4"/>
      <c r="EQ607" s="4"/>
      <c r="ER607" s="4"/>
      <c r="ES607" s="4"/>
      <c r="ET607" s="4"/>
      <c r="EU607" s="4"/>
      <c r="EV607" s="4"/>
      <c r="EW607" s="4"/>
      <c r="EX607" s="4"/>
      <c r="EY607" s="4"/>
      <c r="EZ607" s="4"/>
      <c r="FA607" s="4"/>
      <c r="FB607" s="4"/>
      <c r="FC607" s="4"/>
      <c r="FD607" s="4"/>
      <c r="FE607" s="4"/>
      <c r="FF607" s="4"/>
      <c r="FG607" s="4"/>
      <c r="FH607" s="4"/>
      <c r="FI607" s="4"/>
      <c r="FJ607" s="4"/>
      <c r="FK607" s="4"/>
      <c r="FL607" s="4"/>
      <c r="FM607" s="4"/>
      <c r="FN607" s="4"/>
      <c r="FO607" s="4"/>
      <c r="FP607" s="4"/>
      <c r="FQ607" s="4"/>
      <c r="FR607" s="4"/>
      <c r="FS607" s="4"/>
      <c r="FT607" s="4"/>
      <c r="FU607" s="4"/>
      <c r="FV607" s="4"/>
      <c r="FW607" s="4"/>
      <c r="FX607" s="4"/>
      <c r="FY607" s="4"/>
      <c r="FZ607" s="4"/>
      <c r="GA607" s="4"/>
      <c r="GB607" s="4"/>
      <c r="GC607" s="4"/>
      <c r="GD607" s="4"/>
      <c r="GE607" s="4"/>
      <c r="GF607" s="4"/>
      <c r="GG607" s="4"/>
      <c r="GH607" s="4"/>
      <c r="GI607" s="4"/>
      <c r="GJ607" s="4"/>
      <c r="GK607" s="4"/>
      <c r="GL607" s="4"/>
      <c r="GM607" s="4"/>
      <c r="GN607" s="4"/>
      <c r="GO607" s="4"/>
      <c r="GP607" s="4"/>
      <c r="GQ607" s="4"/>
      <c r="GR607" s="4"/>
      <c r="GS607" s="4"/>
      <c r="GT607" s="4"/>
      <c r="GU607" s="4"/>
      <c r="GV607" s="4"/>
      <c r="GW607" s="4"/>
      <c r="GX607" s="4"/>
      <c r="GY607" s="4"/>
      <c r="GZ607" s="4"/>
      <c r="HA607" s="4"/>
      <c r="HB607" s="4"/>
      <c r="HC607" s="4"/>
      <c r="HD607" s="4"/>
      <c r="HE607" s="4"/>
      <c r="HF607" s="4"/>
      <c r="HG607" s="4"/>
      <c r="HH607" s="4"/>
      <c r="HI607" s="4"/>
      <c r="HJ607" s="4"/>
      <c r="HK607" s="4"/>
      <c r="HL607" s="4"/>
      <c r="HM607" s="4"/>
      <c r="HN607" s="4"/>
      <c r="HO607" s="4"/>
      <c r="HP607" s="4"/>
      <c r="HQ607" s="4"/>
      <c r="HR607" s="4"/>
      <c r="HS607" s="4"/>
      <c r="HT607" s="4"/>
      <c r="HU607" s="4"/>
      <c r="HV607" s="4"/>
      <c r="HW607" s="4"/>
      <c r="HX607" s="4"/>
      <c r="HY607" s="4"/>
      <c r="HZ607" s="4"/>
      <c r="IA607" s="4"/>
      <c r="IB607" s="4"/>
      <c r="IC607" s="4"/>
      <c r="ID607" s="4"/>
      <c r="IE607" s="4"/>
      <c r="IF607" s="4"/>
      <c r="IG607" s="4"/>
      <c r="IH607" s="4"/>
      <c r="II607" s="4"/>
      <c r="IJ607" s="4"/>
      <c r="IK607" s="4"/>
      <c r="IL607" s="4"/>
    </row>
    <row r="608" spans="1:246">
      <c r="A608" s="1">
        <v>607</v>
      </c>
      <c r="B608" s="5" t="s">
        <v>2964</v>
      </c>
      <c r="C608" s="4" t="s">
        <v>2964</v>
      </c>
      <c r="D608" s="23" t="s">
        <v>2965</v>
      </c>
      <c r="F608" t="s">
        <v>307</v>
      </c>
      <c r="G608" s="4" t="s">
        <v>308</v>
      </c>
      <c r="H608" s="19">
        <v>995997787</v>
      </c>
      <c r="I608" s="19" t="str">
        <f t="shared" si="37"/>
        <v>21 995997787</v>
      </c>
      <c r="J608" s="19"/>
      <c r="K608" s="25" t="s">
        <v>344</v>
      </c>
      <c r="L608" t="str">
        <f t="shared" si="39"/>
        <v>Rua Mora Guimarães Q6 LT 24 Senador Camará 21843000 Rio de Janeiro Rio de Janeiro RJ BRASIL</v>
      </c>
      <c r="M608" s="4" t="s">
        <v>222</v>
      </c>
      <c r="N608" s="4" t="s">
        <v>2966</v>
      </c>
      <c r="O608" s="4" t="s">
        <v>2967</v>
      </c>
      <c r="P608" s="4"/>
      <c r="Q608" s="4" t="s">
        <v>2968</v>
      </c>
      <c r="R608" s="20">
        <v>21843000</v>
      </c>
      <c r="S608" s="4" t="s">
        <v>242</v>
      </c>
      <c r="T608" s="4" t="s">
        <v>242</v>
      </c>
      <c r="U608" s="4" t="s">
        <v>243</v>
      </c>
      <c r="V608" t="s">
        <v>315</v>
      </c>
      <c r="Z608" s="13">
        <v>0</v>
      </c>
      <c r="AA608" s="13"/>
      <c r="AF608" s="19" t="s">
        <v>1221</v>
      </c>
      <c r="AI608" s="4"/>
      <c r="AK608" s="4"/>
      <c r="AL608" s="4"/>
      <c r="AM608" s="4"/>
      <c r="AN608" s="4"/>
      <c r="AO608" s="4"/>
      <c r="AP608" s="4"/>
      <c r="AQ608" s="4"/>
      <c r="AR608" s="4"/>
      <c r="AS608" s="4"/>
      <c r="AT608" s="4"/>
      <c r="AU608" s="4"/>
      <c r="AV608" s="4"/>
      <c r="AW608" s="4"/>
      <c r="AX608" s="4"/>
      <c r="AY608" s="4"/>
      <c r="AZ608" s="4"/>
      <c r="BA608" s="4"/>
      <c r="BB608" s="4"/>
      <c r="BC608" s="4"/>
      <c r="BD608" s="4"/>
      <c r="BE608" s="4"/>
      <c r="BF608" s="4"/>
      <c r="BG608" s="4"/>
      <c r="BH608" s="4"/>
      <c r="BI608" s="4"/>
      <c r="BJ608" s="4"/>
      <c r="BK608" s="4"/>
      <c r="BL608" s="4"/>
      <c r="BM608" s="4"/>
      <c r="BN608" s="4"/>
      <c r="BO608" s="4"/>
      <c r="BP608" s="4"/>
      <c r="BQ608" s="4"/>
      <c r="BR608" s="4"/>
      <c r="BS608" s="4"/>
      <c r="BT608" s="4"/>
      <c r="BU608" s="4"/>
      <c r="BV608" s="4"/>
      <c r="BW608" s="4"/>
      <c r="BX608" s="4"/>
      <c r="BY608" s="4"/>
      <c r="BZ608" s="4"/>
      <c r="CA608" s="4"/>
      <c r="CB608" s="4"/>
      <c r="CC608" s="4"/>
      <c r="CD608" s="4"/>
      <c r="CE608" s="4"/>
      <c r="CF608" s="4"/>
      <c r="CG608" s="4"/>
      <c r="CH608" s="4"/>
      <c r="CI608" s="4"/>
      <c r="CJ608" s="4"/>
      <c r="CK608" s="4"/>
      <c r="CL608" s="4"/>
      <c r="CM608" s="4"/>
      <c r="CN608" s="4"/>
      <c r="CO608" s="4"/>
      <c r="CP608" s="4"/>
      <c r="CQ608" s="4"/>
      <c r="CR608" s="4"/>
      <c r="CS608" s="4"/>
      <c r="CT608" s="4"/>
      <c r="CU608" s="4"/>
      <c r="CV608" s="4"/>
      <c r="CW608" s="4"/>
      <c r="CX608" s="4"/>
      <c r="CY608" s="4"/>
      <c r="CZ608" s="4"/>
      <c r="DA608" s="4"/>
      <c r="DB608" s="4"/>
      <c r="DC608" s="4"/>
      <c r="DD608" s="4"/>
      <c r="DE608" s="4"/>
      <c r="DF608" s="4"/>
      <c r="DG608" s="4"/>
      <c r="DH608" s="4"/>
      <c r="DI608" s="4"/>
      <c r="DJ608" s="4"/>
      <c r="DK608" s="4"/>
      <c r="DL608" s="4"/>
      <c r="DM608" s="4"/>
      <c r="DN608" s="4"/>
      <c r="DO608" s="4"/>
      <c r="DP608" s="4"/>
      <c r="DQ608" s="4"/>
      <c r="DR608" s="4"/>
      <c r="DS608" s="4"/>
      <c r="DT608" s="4"/>
      <c r="DU608" s="4"/>
      <c r="DV608" s="4"/>
      <c r="DW608" s="4"/>
      <c r="DX608" s="4"/>
      <c r="DY608" s="4"/>
      <c r="DZ608" s="4"/>
      <c r="EA608" s="4"/>
      <c r="EB608" s="4"/>
      <c r="EC608" s="4"/>
      <c r="ED608" s="4"/>
      <c r="EE608" s="4"/>
      <c r="EF608" s="4"/>
      <c r="EG608" s="4"/>
      <c r="EH608" s="4"/>
      <c r="EI608" s="4"/>
      <c r="EJ608" s="4"/>
      <c r="EK608" s="4"/>
      <c r="EL608" s="4"/>
      <c r="EM608" s="4"/>
      <c r="EN608" s="4"/>
      <c r="EO608" s="4"/>
      <c r="EP608" s="4"/>
      <c r="EQ608" s="4"/>
      <c r="ER608" s="4"/>
      <c r="ES608" s="4"/>
      <c r="ET608" s="4"/>
      <c r="EU608" s="4"/>
      <c r="EV608" s="4"/>
      <c r="EW608" s="4"/>
      <c r="EX608" s="4"/>
      <c r="EY608" s="4"/>
      <c r="EZ608" s="4"/>
      <c r="FA608" s="4"/>
      <c r="FB608" s="4"/>
      <c r="FC608" s="4"/>
      <c r="FD608" s="4"/>
      <c r="FE608" s="4"/>
      <c r="FF608" s="4"/>
      <c r="FG608" s="4"/>
      <c r="FH608" s="4"/>
      <c r="FI608" s="4"/>
      <c r="FJ608" s="4"/>
      <c r="FK608" s="4"/>
      <c r="FL608" s="4"/>
      <c r="FM608" s="4"/>
      <c r="FN608" s="4"/>
      <c r="FO608" s="4"/>
      <c r="FP608" s="4"/>
      <c r="FQ608" s="4"/>
      <c r="FR608" s="4"/>
      <c r="FS608" s="4"/>
      <c r="FT608" s="4"/>
      <c r="FU608" s="4"/>
      <c r="FV608" s="4"/>
      <c r="FW608" s="4"/>
      <c r="FX608" s="4"/>
      <c r="FY608" s="4"/>
      <c r="FZ608" s="4"/>
      <c r="GA608" s="4"/>
      <c r="GB608" s="4"/>
      <c r="GC608" s="4"/>
      <c r="GD608" s="4"/>
      <c r="GE608" s="4"/>
      <c r="GF608" s="4"/>
      <c r="GG608" s="4"/>
      <c r="GH608" s="4"/>
      <c r="GI608" s="4"/>
      <c r="GJ608" s="4"/>
      <c r="GK608" s="4"/>
      <c r="GL608" s="4"/>
      <c r="GM608" s="4"/>
      <c r="GN608" s="4"/>
      <c r="GO608" s="4"/>
      <c r="GP608" s="4"/>
      <c r="GQ608" s="4"/>
      <c r="GR608" s="4"/>
      <c r="GS608" s="4"/>
      <c r="GT608" s="4"/>
      <c r="GU608" s="4"/>
      <c r="GV608" s="4"/>
      <c r="GW608" s="4"/>
      <c r="GX608" s="4"/>
      <c r="GY608" s="4"/>
      <c r="GZ608" s="4"/>
      <c r="HA608" s="4"/>
      <c r="HB608" s="4"/>
      <c r="HC608" s="4"/>
      <c r="HD608" s="4"/>
      <c r="HE608" s="4"/>
      <c r="HF608" s="4"/>
      <c r="HG608" s="4"/>
      <c r="HH608" s="4"/>
      <c r="HI608" s="4"/>
      <c r="HJ608" s="4"/>
      <c r="HK608" s="4"/>
      <c r="HL608" s="4"/>
      <c r="HM608" s="4"/>
      <c r="HN608" s="4"/>
      <c r="HO608" s="4"/>
      <c r="HP608" s="4"/>
      <c r="HQ608" s="4"/>
      <c r="HR608" s="4"/>
      <c r="HS608" s="4"/>
      <c r="HT608" s="4"/>
      <c r="HU608" s="4"/>
      <c r="HV608" s="4"/>
      <c r="HW608" s="4"/>
      <c r="HX608" s="4"/>
      <c r="HY608" s="4"/>
      <c r="HZ608" s="4"/>
      <c r="IA608" s="4"/>
      <c r="IB608" s="4"/>
      <c r="IC608" s="4"/>
      <c r="ID608" s="4"/>
      <c r="IE608" s="4"/>
      <c r="IF608" s="4"/>
      <c r="IG608" s="4"/>
      <c r="IH608" s="4"/>
      <c r="II608" s="4"/>
      <c r="IJ608" s="4"/>
      <c r="IK608" s="4"/>
      <c r="IL608" s="4"/>
    </row>
    <row r="609" spans="1:246">
      <c r="A609" s="1">
        <v>608</v>
      </c>
      <c r="B609" s="5" t="s">
        <v>2969</v>
      </c>
      <c r="C609" s="4" t="s">
        <v>2969</v>
      </c>
      <c r="D609" s="3">
        <v>10960932000210</v>
      </c>
      <c r="E609" s="4"/>
      <c r="F609" s="4" t="s">
        <v>307</v>
      </c>
      <c r="G609" s="4"/>
      <c r="H609" s="19" t="s">
        <v>2970</v>
      </c>
      <c r="I609" s="19" t="str">
        <f t="shared" si="37"/>
        <v>11 3889-6666</v>
      </c>
      <c r="J609" s="19"/>
      <c r="K609" s="25" t="s">
        <v>2971</v>
      </c>
      <c r="L609" t="s">
        <v>344</v>
      </c>
      <c r="M609" s="4"/>
      <c r="N609" s="4"/>
      <c r="O609" s="4"/>
      <c r="P609" s="4"/>
      <c r="Q609" s="4"/>
      <c r="R609" s="4"/>
      <c r="S609" s="4"/>
      <c r="T609" s="4"/>
      <c r="U609" s="4"/>
      <c r="V609" s="4"/>
      <c r="W609" s="4"/>
      <c r="X609" s="4"/>
      <c r="Y609" s="4"/>
      <c r="Z609" s="13">
        <v>0</v>
      </c>
      <c r="AA609" s="13"/>
      <c r="AB609" s="4"/>
      <c r="AC609" s="22"/>
      <c r="AD609" s="4"/>
      <c r="AE609" s="8"/>
      <c r="AF609" s="4"/>
      <c r="AG609" s="4"/>
      <c r="AH609" s="4"/>
      <c r="AI609" s="4"/>
      <c r="AK609" s="4"/>
      <c r="AL609" s="4"/>
      <c r="AM609" s="4"/>
      <c r="AN609" s="4"/>
      <c r="AO609" s="4"/>
      <c r="AP609" s="4"/>
      <c r="AQ609" s="4"/>
      <c r="AR609" s="4"/>
      <c r="AS609" s="4"/>
      <c r="AT609" s="4"/>
      <c r="AU609" s="4"/>
      <c r="AV609" s="4"/>
      <c r="AW609" s="4"/>
      <c r="AX609" s="4"/>
      <c r="AY609" s="4"/>
      <c r="AZ609" s="4"/>
      <c r="BA609" s="4"/>
      <c r="BB609" s="4"/>
      <c r="BC609" s="4"/>
      <c r="BD609" s="4"/>
      <c r="BE609" s="4"/>
      <c r="BF609" s="4"/>
      <c r="BG609" s="4"/>
      <c r="BH609" s="4"/>
      <c r="BI609" s="4"/>
      <c r="BJ609" s="4"/>
      <c r="BK609" s="4"/>
      <c r="BL609" s="4"/>
      <c r="BM609" s="4"/>
      <c r="BN609" s="4"/>
      <c r="BO609" s="4"/>
      <c r="BP609" s="4"/>
      <c r="BQ609" s="4"/>
      <c r="BR609" s="4"/>
      <c r="BS609" s="4"/>
      <c r="BT609" s="4"/>
      <c r="BU609" s="4"/>
      <c r="BV609" s="4"/>
      <c r="BW609" s="4"/>
      <c r="BX609" s="4"/>
      <c r="BY609" s="4"/>
      <c r="BZ609" s="4"/>
      <c r="CA609" s="4"/>
      <c r="CB609" s="4"/>
      <c r="CC609" s="4"/>
      <c r="CD609" s="4"/>
      <c r="CE609" s="4"/>
      <c r="CF609" s="4"/>
      <c r="CG609" s="4"/>
      <c r="CH609" s="4"/>
      <c r="CI609" s="4"/>
      <c r="CJ609" s="4"/>
      <c r="CK609" s="4"/>
      <c r="CL609" s="4"/>
      <c r="CM609" s="4"/>
      <c r="CN609" s="4"/>
      <c r="CO609" s="4"/>
      <c r="CP609" s="4"/>
      <c r="CQ609" s="4"/>
      <c r="CR609" s="4"/>
      <c r="CS609" s="4"/>
      <c r="CT609" s="4"/>
      <c r="CU609" s="4"/>
      <c r="CV609" s="4"/>
      <c r="CW609" s="4"/>
      <c r="CX609" s="4"/>
      <c r="CY609" s="4"/>
      <c r="CZ609" s="4"/>
      <c r="DA609" s="4"/>
      <c r="DB609" s="4"/>
      <c r="DC609" s="4"/>
      <c r="DD609" s="4"/>
      <c r="DE609" s="4"/>
      <c r="DF609" s="4"/>
      <c r="DG609" s="4"/>
      <c r="DH609" s="4"/>
      <c r="DI609" s="4"/>
      <c r="DJ609" s="4"/>
      <c r="DK609" s="4"/>
      <c r="DL609" s="4"/>
      <c r="DM609" s="4"/>
      <c r="DN609" s="4"/>
      <c r="DO609" s="4"/>
      <c r="DP609" s="4"/>
      <c r="DQ609" s="4"/>
      <c r="DR609" s="4"/>
      <c r="DS609" s="4"/>
      <c r="DT609" s="4"/>
      <c r="DU609" s="4"/>
      <c r="DV609" s="4"/>
      <c r="DW609" s="4"/>
      <c r="DX609" s="4"/>
      <c r="DY609" s="4"/>
      <c r="DZ609" s="4"/>
      <c r="EA609" s="4"/>
      <c r="EB609" s="4"/>
      <c r="EC609" s="4"/>
      <c r="ED609" s="4"/>
      <c r="EE609" s="4"/>
      <c r="EF609" s="4"/>
      <c r="EG609" s="4"/>
      <c r="EH609" s="4"/>
      <c r="EI609" s="4"/>
      <c r="EJ609" s="4"/>
      <c r="EK609" s="4"/>
      <c r="EL609" s="4"/>
      <c r="EM609" s="4"/>
      <c r="EN609" s="4"/>
      <c r="EO609" s="4"/>
      <c r="EP609" s="4"/>
      <c r="EQ609" s="4"/>
      <c r="ER609" s="4"/>
      <c r="ES609" s="4"/>
      <c r="ET609" s="4"/>
      <c r="EU609" s="4"/>
      <c r="EV609" s="4"/>
      <c r="EW609" s="4"/>
      <c r="EX609" s="4"/>
      <c r="EY609" s="4"/>
      <c r="EZ609" s="4"/>
      <c r="FA609" s="4"/>
      <c r="FB609" s="4"/>
      <c r="FC609" s="4"/>
      <c r="FD609" s="4"/>
      <c r="FE609" s="4"/>
      <c r="FF609" s="4"/>
      <c r="FG609" s="4"/>
      <c r="FH609" s="4"/>
      <c r="FI609" s="4"/>
      <c r="FJ609" s="4"/>
      <c r="FK609" s="4"/>
      <c r="FL609" s="4"/>
      <c r="FM609" s="4"/>
      <c r="FN609" s="4"/>
      <c r="FO609" s="4"/>
      <c r="FP609" s="4"/>
      <c r="FQ609" s="4"/>
      <c r="FR609" s="4"/>
      <c r="FS609" s="4"/>
      <c r="FT609" s="4"/>
      <c r="FU609" s="4"/>
      <c r="FV609" s="4"/>
      <c r="FW609" s="4"/>
      <c r="FX609" s="4"/>
      <c r="FY609" s="4"/>
      <c r="FZ609" s="4"/>
      <c r="GA609" s="4"/>
      <c r="GB609" s="4"/>
      <c r="GC609" s="4"/>
      <c r="GD609" s="4"/>
      <c r="GE609" s="4"/>
      <c r="GF609" s="4"/>
      <c r="GG609" s="4"/>
      <c r="GH609" s="4"/>
      <c r="GI609" s="4"/>
      <c r="GJ609" s="4"/>
      <c r="GK609" s="4"/>
      <c r="GL609" s="4"/>
      <c r="GM609" s="4"/>
      <c r="GN609" s="4"/>
      <c r="GO609" s="4"/>
      <c r="GP609" s="4"/>
      <c r="GQ609" s="4"/>
      <c r="GR609" s="4"/>
      <c r="GS609" s="4"/>
      <c r="GT609" s="4"/>
      <c r="GU609" s="4"/>
      <c r="GV609" s="4"/>
      <c r="GW609" s="4"/>
      <c r="GX609" s="4"/>
      <c r="GY609" s="4"/>
      <c r="GZ609" s="4"/>
      <c r="HA609" s="4"/>
      <c r="HB609" s="4"/>
      <c r="HC609" s="4"/>
      <c r="HD609" s="4"/>
      <c r="HE609" s="4"/>
      <c r="HF609" s="4"/>
      <c r="HG609" s="4"/>
      <c r="HH609" s="4"/>
      <c r="HI609" s="4"/>
      <c r="HJ609" s="4"/>
      <c r="HK609" s="4"/>
      <c r="HL609" s="4"/>
      <c r="HM609" s="4"/>
      <c r="HN609" s="4"/>
      <c r="HO609" s="4"/>
      <c r="HP609" s="4"/>
      <c r="HQ609" s="4"/>
      <c r="HR609" s="4"/>
      <c r="HS609" s="4"/>
      <c r="HT609" s="4"/>
      <c r="HU609" s="4"/>
      <c r="HV609" s="4"/>
      <c r="HW609" s="4"/>
      <c r="HX609" s="4"/>
      <c r="HY609" s="4"/>
      <c r="HZ609" s="4"/>
      <c r="IA609" s="4"/>
      <c r="IB609" s="4"/>
      <c r="IC609" s="4"/>
      <c r="ID609" s="4"/>
      <c r="IE609" s="4"/>
      <c r="IF609" s="4"/>
      <c r="IG609" s="4"/>
      <c r="IH609" s="4"/>
      <c r="II609" s="4"/>
      <c r="IJ609" s="4"/>
      <c r="IK609" s="4"/>
      <c r="IL609" s="4"/>
    </row>
    <row r="610" spans="1:246">
      <c r="A610" s="1">
        <v>609</v>
      </c>
      <c r="B610" s="5" t="s">
        <v>2972</v>
      </c>
      <c r="C610" s="4" t="s">
        <v>2972</v>
      </c>
      <c r="D610" s="30">
        <v>11127188771</v>
      </c>
      <c r="F610" t="s">
        <v>307</v>
      </c>
      <c r="G610" s="4" t="s">
        <v>308</v>
      </c>
      <c r="H610" s="19" t="s">
        <v>2973</v>
      </c>
      <c r="I610" s="19" t="str">
        <f t="shared" si="37"/>
        <v>21 99181-0990</v>
      </c>
      <c r="J610" s="19"/>
      <c r="K610" s="25" t="s">
        <v>344</v>
      </c>
      <c r="L610" t="str">
        <f t="shared" ref="L610:L622" si="40">TRIM(M610&amp;" "&amp;N610&amp;" "&amp;O610&amp;" "&amp;P610&amp;" "&amp;Q610&amp;" "&amp;R610&amp;" "&amp;S610&amp;" "&amp;T610&amp;" "&amp;U610&amp;" "&amp;V610)</f>
        <v>Rua Julio de Castilho 94 Copacabana 22081025 Rio de Janeiro Rio de Janeiro RJ BRASIL</v>
      </c>
      <c r="M610" s="4" t="s">
        <v>222</v>
      </c>
      <c r="N610" s="4" t="s">
        <v>2974</v>
      </c>
      <c r="O610" s="4" t="s">
        <v>2975</v>
      </c>
      <c r="P610" s="4"/>
      <c r="Q610" s="4" t="s">
        <v>1110</v>
      </c>
      <c r="R610" s="20">
        <v>22081025</v>
      </c>
      <c r="S610" s="4" t="s">
        <v>242</v>
      </c>
      <c r="T610" s="4" t="s">
        <v>242</v>
      </c>
      <c r="U610" s="4" t="s">
        <v>243</v>
      </c>
      <c r="V610" t="s">
        <v>315</v>
      </c>
      <c r="Z610" s="13">
        <v>0</v>
      </c>
      <c r="AA610" s="13"/>
      <c r="AF610" s="19" t="s">
        <v>1221</v>
      </c>
      <c r="AI610" s="4"/>
      <c r="AK610" s="4"/>
      <c r="AL610" s="4"/>
      <c r="AM610" s="4"/>
      <c r="AN610" s="4"/>
      <c r="AO610" s="4"/>
      <c r="AP610" s="4"/>
      <c r="AQ610" s="4"/>
      <c r="AR610" s="4"/>
      <c r="AS610" s="4"/>
      <c r="AT610" s="4"/>
      <c r="AU610" s="4"/>
      <c r="AV610" s="4"/>
      <c r="AW610" s="4"/>
      <c r="AX610" s="4"/>
      <c r="AY610" s="4"/>
      <c r="AZ610" s="4"/>
      <c r="BA610" s="4"/>
      <c r="BB610" s="4"/>
      <c r="BC610" s="4"/>
      <c r="BD610" s="4"/>
      <c r="BE610" s="4"/>
      <c r="BF610" s="4"/>
      <c r="BG610" s="4"/>
      <c r="BH610" s="4"/>
      <c r="BI610" s="4"/>
      <c r="BJ610" s="4"/>
      <c r="BK610" s="4"/>
      <c r="BL610" s="4"/>
      <c r="BM610" s="4"/>
      <c r="BN610" s="4"/>
      <c r="BO610" s="4"/>
      <c r="BP610" s="4"/>
      <c r="BQ610" s="4"/>
      <c r="BR610" s="4"/>
      <c r="BS610" s="4"/>
      <c r="BT610" s="4"/>
      <c r="BU610" s="4"/>
      <c r="BV610" s="4"/>
      <c r="BW610" s="4"/>
      <c r="BX610" s="4"/>
      <c r="BY610" s="4"/>
      <c r="BZ610" s="4"/>
      <c r="CA610" s="4"/>
      <c r="CB610" s="4"/>
      <c r="CC610" s="4"/>
      <c r="CD610" s="4"/>
      <c r="CE610" s="4"/>
      <c r="CF610" s="4"/>
      <c r="CG610" s="4"/>
      <c r="CH610" s="4"/>
      <c r="CI610" s="4"/>
      <c r="CJ610" s="4"/>
      <c r="CK610" s="4"/>
      <c r="CL610" s="4"/>
      <c r="CM610" s="4"/>
      <c r="CN610" s="4"/>
      <c r="CO610" s="4"/>
      <c r="CP610" s="4"/>
      <c r="CQ610" s="4"/>
      <c r="CR610" s="4"/>
      <c r="CS610" s="4"/>
      <c r="CT610" s="4"/>
      <c r="CU610" s="4"/>
      <c r="CV610" s="4"/>
      <c r="CW610" s="4"/>
      <c r="CX610" s="4"/>
      <c r="CY610" s="4"/>
      <c r="CZ610" s="4"/>
      <c r="DA610" s="4"/>
      <c r="DB610" s="4"/>
      <c r="DC610" s="4"/>
      <c r="DD610" s="4"/>
      <c r="DE610" s="4"/>
      <c r="DF610" s="4"/>
      <c r="DG610" s="4"/>
      <c r="DH610" s="4"/>
      <c r="DI610" s="4"/>
      <c r="DJ610" s="4"/>
      <c r="DK610" s="4"/>
      <c r="DL610" s="4"/>
      <c r="DM610" s="4"/>
      <c r="DN610" s="4"/>
      <c r="DO610" s="4"/>
      <c r="DP610" s="4"/>
      <c r="DQ610" s="4"/>
      <c r="DR610" s="4"/>
      <c r="DS610" s="4"/>
      <c r="DT610" s="4"/>
      <c r="DU610" s="4"/>
      <c r="DV610" s="4"/>
      <c r="DW610" s="4"/>
      <c r="DX610" s="4"/>
      <c r="DY610" s="4"/>
      <c r="DZ610" s="4"/>
      <c r="EA610" s="4"/>
      <c r="EB610" s="4"/>
      <c r="EC610" s="4"/>
      <c r="ED610" s="4"/>
      <c r="EE610" s="4"/>
      <c r="EF610" s="4"/>
      <c r="EG610" s="4"/>
      <c r="EH610" s="4"/>
      <c r="EI610" s="4"/>
      <c r="EJ610" s="4"/>
      <c r="EK610" s="4"/>
      <c r="EL610" s="4"/>
      <c r="EM610" s="4"/>
      <c r="EN610" s="4"/>
      <c r="EO610" s="4"/>
      <c r="EP610" s="4"/>
      <c r="EQ610" s="4"/>
      <c r="ER610" s="4"/>
      <c r="ES610" s="4"/>
      <c r="ET610" s="4"/>
      <c r="EU610" s="4"/>
      <c r="EV610" s="4"/>
      <c r="EW610" s="4"/>
      <c r="EX610" s="4"/>
      <c r="EY610" s="4"/>
      <c r="EZ610" s="4"/>
      <c r="FA610" s="4"/>
      <c r="FB610" s="4"/>
      <c r="FC610" s="4"/>
      <c r="FD610" s="4"/>
      <c r="FE610" s="4"/>
      <c r="FF610" s="4"/>
      <c r="FG610" s="4"/>
      <c r="FH610" s="4"/>
      <c r="FI610" s="4"/>
      <c r="FJ610" s="4"/>
      <c r="FK610" s="4"/>
      <c r="FL610" s="4"/>
      <c r="FM610" s="4"/>
      <c r="FN610" s="4"/>
      <c r="FO610" s="4"/>
      <c r="FP610" s="4"/>
      <c r="FQ610" s="4"/>
      <c r="FR610" s="4"/>
      <c r="FS610" s="4"/>
      <c r="FT610" s="4"/>
      <c r="FU610" s="4"/>
      <c r="FV610" s="4"/>
      <c r="FW610" s="4"/>
      <c r="FX610" s="4"/>
      <c r="FY610" s="4"/>
      <c r="FZ610" s="4"/>
      <c r="GA610" s="4"/>
      <c r="GB610" s="4"/>
      <c r="GC610" s="4"/>
      <c r="GD610" s="4"/>
      <c r="GE610" s="4"/>
      <c r="GF610" s="4"/>
      <c r="GG610" s="4"/>
      <c r="GH610" s="4"/>
      <c r="GI610" s="4"/>
      <c r="GJ610" s="4"/>
      <c r="GK610" s="4"/>
      <c r="GL610" s="4"/>
      <c r="GM610" s="4"/>
      <c r="GN610" s="4"/>
      <c r="GO610" s="4"/>
      <c r="GP610" s="4"/>
      <c r="GQ610" s="4"/>
      <c r="GR610" s="4"/>
      <c r="GS610" s="4"/>
      <c r="GT610" s="4"/>
      <c r="GU610" s="4"/>
      <c r="GV610" s="4"/>
      <c r="GW610" s="4"/>
      <c r="GX610" s="4"/>
      <c r="GY610" s="4"/>
      <c r="GZ610" s="4"/>
      <c r="HA610" s="4"/>
      <c r="HB610" s="4"/>
      <c r="HC610" s="4"/>
      <c r="HD610" s="4"/>
      <c r="HE610" s="4"/>
      <c r="HF610" s="4"/>
      <c r="HG610" s="4"/>
      <c r="HH610" s="4"/>
      <c r="HI610" s="4"/>
      <c r="HJ610" s="4"/>
      <c r="HK610" s="4"/>
      <c r="HL610" s="4"/>
      <c r="HM610" s="4"/>
      <c r="HN610" s="4"/>
      <c r="HO610" s="4"/>
      <c r="HP610" s="4"/>
      <c r="HQ610" s="4"/>
      <c r="HR610" s="4"/>
      <c r="HS610" s="4"/>
      <c r="HT610" s="4"/>
      <c r="HU610" s="4"/>
      <c r="HV610" s="4"/>
      <c r="HW610" s="4"/>
      <c r="HX610" s="4"/>
      <c r="HY610" s="4"/>
      <c r="HZ610" s="4"/>
      <c r="IA610" s="4"/>
      <c r="IB610" s="4"/>
      <c r="IC610" s="4"/>
      <c r="ID610" s="4"/>
      <c r="IE610" s="4"/>
      <c r="IF610" s="4"/>
      <c r="IG610" s="4"/>
      <c r="IH610" s="4"/>
      <c r="II610" s="4"/>
      <c r="IJ610" s="4"/>
      <c r="IK610" s="4"/>
      <c r="IL610" s="4"/>
    </row>
    <row r="611" spans="1:246" s="16" customFormat="1">
      <c r="A611" s="1">
        <v>610</v>
      </c>
      <c r="B611" s="32" t="s">
        <v>2976</v>
      </c>
      <c r="C611" s="32" t="s">
        <v>2976</v>
      </c>
      <c r="D611" s="3">
        <v>90347840001432</v>
      </c>
      <c r="E611"/>
      <c r="F611" s="4" t="s">
        <v>307</v>
      </c>
      <c r="G611">
        <v>21</v>
      </c>
      <c r="H611" s="19" t="s">
        <v>2977</v>
      </c>
      <c r="I611" s="19" t="str">
        <f t="shared" si="37"/>
        <v>21 2121-1136</v>
      </c>
      <c r="J611" s="19"/>
      <c r="K611" s="25" t="s">
        <v>2978</v>
      </c>
      <c r="L611" t="str">
        <f t="shared" si="40"/>
        <v>Rua Dr Sardinha 109 Santa Rosa 24240-660 Rio de Janeiro Niteroi RJ BRASIL</v>
      </c>
      <c r="M611" t="s">
        <v>222</v>
      </c>
      <c r="N611" t="s">
        <v>2979</v>
      </c>
      <c r="O611">
        <v>109</v>
      </c>
      <c r="P611"/>
      <c r="Q611" t="s">
        <v>2413</v>
      </c>
      <c r="R611" t="s">
        <v>2980</v>
      </c>
      <c r="S611" t="s">
        <v>242</v>
      </c>
      <c r="T611" t="s">
        <v>428</v>
      </c>
      <c r="U611" t="s">
        <v>243</v>
      </c>
      <c r="V611" t="s">
        <v>315</v>
      </c>
      <c r="W611"/>
      <c r="X611"/>
      <c r="Y611"/>
      <c r="Z611" s="13">
        <v>0</v>
      </c>
      <c r="AA611" s="302"/>
      <c r="AB611" t="s">
        <v>316</v>
      </c>
      <c r="AC611" s="1">
        <v>3</v>
      </c>
      <c r="AD611" s="4" t="s">
        <v>131</v>
      </c>
      <c r="AE611" s="10">
        <v>3.23</v>
      </c>
      <c r="AF611" s="4" t="s">
        <v>684</v>
      </c>
      <c r="AG611"/>
      <c r="AH611" s="4" t="s">
        <v>6</v>
      </c>
      <c r="AI611" t="s">
        <v>6</v>
      </c>
      <c r="AJ611"/>
      <c r="AK611" s="4"/>
      <c r="AL611" s="4"/>
      <c r="AM611" s="4"/>
      <c r="AN611" s="4"/>
      <c r="AO611" s="4"/>
      <c r="AP611" s="4"/>
      <c r="AQ611" s="4"/>
      <c r="AR611" s="4"/>
      <c r="AS611" s="4"/>
      <c r="AT611" s="4"/>
      <c r="AU611" s="4"/>
      <c r="AV611" s="4"/>
      <c r="AW611" s="4"/>
      <c r="AX611" s="4"/>
      <c r="AY611" s="4"/>
      <c r="AZ611" s="4"/>
      <c r="BA611" s="4"/>
      <c r="BB611" s="4"/>
      <c r="BC611" s="4"/>
      <c r="BD611" s="4"/>
      <c r="BE611" s="4"/>
      <c r="BF611" s="4"/>
      <c r="BG611" s="4"/>
      <c r="BH611" s="4"/>
      <c r="BI611" s="4"/>
      <c r="BJ611" s="4"/>
      <c r="BK611" s="4"/>
      <c r="BL611" s="4"/>
      <c r="BM611" s="4"/>
      <c r="BN611" s="4"/>
      <c r="BO611" s="4"/>
      <c r="BP611" s="4"/>
      <c r="BQ611" s="4"/>
      <c r="BR611" s="4"/>
      <c r="BS611" s="4"/>
      <c r="BT611" s="4"/>
      <c r="BU611" s="4"/>
      <c r="BV611" s="4"/>
      <c r="BW611" s="4"/>
      <c r="BX611" s="4"/>
      <c r="BY611" s="4"/>
      <c r="BZ611" s="4"/>
      <c r="CA611" s="4"/>
      <c r="CB611" s="4"/>
      <c r="CC611" s="4"/>
      <c r="CD611" s="4"/>
      <c r="CE611" s="4"/>
      <c r="CF611" s="4"/>
      <c r="CG611" s="4"/>
      <c r="CH611" s="4"/>
      <c r="CI611" s="4"/>
      <c r="CJ611" s="4"/>
      <c r="CK611" s="4"/>
      <c r="CL611" s="4"/>
      <c r="CM611" s="4"/>
      <c r="CN611" s="4"/>
      <c r="CO611" s="4"/>
      <c r="CP611" s="4"/>
      <c r="CQ611" s="4"/>
      <c r="CR611" s="4"/>
      <c r="CS611" s="4"/>
      <c r="CT611" s="4"/>
      <c r="CU611" s="4"/>
      <c r="CV611" s="4"/>
      <c r="CW611" s="4"/>
      <c r="CX611" s="4"/>
      <c r="CY611" s="4"/>
      <c r="CZ611" s="4"/>
      <c r="DA611" s="4"/>
      <c r="DB611" s="4"/>
      <c r="DC611" s="4"/>
      <c r="DD611" s="4"/>
      <c r="DE611" s="4"/>
      <c r="DF611" s="4"/>
      <c r="DG611" s="4"/>
      <c r="DH611" s="4"/>
      <c r="DI611" s="4"/>
      <c r="DJ611" s="4"/>
      <c r="DK611" s="4"/>
      <c r="DL611" s="4"/>
      <c r="DM611" s="4"/>
      <c r="DN611" s="4"/>
      <c r="DO611" s="4"/>
      <c r="DP611" s="4"/>
      <c r="DQ611" s="4"/>
      <c r="DR611" s="4"/>
      <c r="DS611" s="4"/>
      <c r="DT611" s="4"/>
      <c r="DU611" s="4"/>
      <c r="DV611" s="4"/>
      <c r="DW611" s="4"/>
      <c r="DX611" s="4"/>
      <c r="DY611" s="4"/>
      <c r="DZ611" s="4"/>
      <c r="EA611" s="4"/>
      <c r="EB611" s="4"/>
      <c r="EC611" s="4"/>
      <c r="ED611" s="4"/>
      <c r="EE611" s="4"/>
      <c r="EF611" s="4"/>
      <c r="EG611" s="4"/>
      <c r="EH611" s="4"/>
      <c r="EI611" s="4"/>
      <c r="EJ611" s="4"/>
      <c r="EK611" s="4"/>
      <c r="EL611" s="4"/>
      <c r="EM611" s="4"/>
      <c r="EN611" s="4"/>
      <c r="EO611" s="4"/>
      <c r="EP611" s="4"/>
      <c r="EQ611" s="4"/>
      <c r="ER611" s="4"/>
      <c r="ES611" s="4"/>
      <c r="ET611" s="4"/>
      <c r="EU611" s="4"/>
      <c r="EV611" s="4"/>
      <c r="EW611" s="4"/>
      <c r="EX611" s="4"/>
      <c r="EY611" s="4"/>
      <c r="EZ611" s="4"/>
      <c r="FA611" s="4"/>
      <c r="FB611" s="4"/>
      <c r="FC611" s="4"/>
      <c r="FD611" s="4"/>
      <c r="FE611" s="4"/>
      <c r="FF611" s="4"/>
      <c r="FG611" s="4"/>
      <c r="FH611" s="4"/>
      <c r="FI611" s="4"/>
      <c r="FJ611" s="4"/>
      <c r="FK611" s="4"/>
      <c r="FL611" s="4"/>
      <c r="FM611" s="4"/>
      <c r="FN611" s="4"/>
      <c r="FO611" s="4"/>
      <c r="FP611" s="4"/>
      <c r="FQ611" s="4"/>
      <c r="FR611" s="4"/>
      <c r="FS611" s="4"/>
      <c r="FT611" s="4"/>
      <c r="FU611" s="4"/>
      <c r="FV611" s="4"/>
      <c r="FW611" s="4"/>
      <c r="FX611" s="4"/>
      <c r="FY611" s="4"/>
      <c r="FZ611" s="4"/>
      <c r="GA611" s="4"/>
      <c r="GB611" s="4"/>
      <c r="GC611" s="4"/>
      <c r="GD611" s="4"/>
      <c r="GE611" s="4"/>
      <c r="GF611" s="4"/>
      <c r="GG611" s="4"/>
      <c r="GH611" s="4"/>
      <c r="GI611" s="4"/>
      <c r="GJ611" s="4"/>
      <c r="GK611" s="4"/>
      <c r="GL611" s="4"/>
      <c r="GM611" s="4"/>
      <c r="GN611" s="4"/>
      <c r="GO611" s="4"/>
      <c r="GP611" s="4"/>
      <c r="GQ611" s="4"/>
      <c r="GR611" s="4"/>
      <c r="GS611" s="4"/>
      <c r="GT611" s="4"/>
      <c r="GU611" s="4"/>
      <c r="GV611" s="4"/>
      <c r="GW611" s="4"/>
      <c r="GX611" s="4"/>
      <c r="GY611" s="4"/>
      <c r="GZ611" s="4"/>
      <c r="HA611" s="4"/>
      <c r="HB611" s="4"/>
      <c r="HC611" s="4"/>
      <c r="HD611" s="4"/>
      <c r="HE611" s="4"/>
      <c r="HF611" s="4"/>
      <c r="HG611" s="4"/>
      <c r="HH611" s="4"/>
      <c r="HI611" s="4"/>
      <c r="HJ611" s="4"/>
      <c r="HK611" s="4"/>
      <c r="HL611" s="4"/>
      <c r="HM611" s="4"/>
      <c r="HN611" s="4"/>
      <c r="HO611" s="4"/>
      <c r="HP611" s="4"/>
      <c r="HQ611" s="4"/>
      <c r="HR611" s="4"/>
      <c r="HS611" s="4"/>
      <c r="HT611" s="4"/>
      <c r="HU611" s="4"/>
      <c r="HV611" s="4"/>
      <c r="HW611" s="4"/>
      <c r="HX611" s="4"/>
      <c r="HY611" s="4"/>
      <c r="HZ611" s="4"/>
      <c r="IA611" s="4"/>
      <c r="IB611" s="4"/>
      <c r="IC611" s="4"/>
      <c r="ID611" s="4"/>
      <c r="IE611" s="4"/>
      <c r="IF611" s="4"/>
      <c r="IG611" s="4"/>
      <c r="IH611" s="4"/>
      <c r="II611" s="4"/>
      <c r="IJ611" s="4"/>
      <c r="IK611" s="4"/>
      <c r="IL611" s="4"/>
    </row>
    <row r="612" spans="1:246" s="16" customFormat="1">
      <c r="A612" s="1">
        <v>611</v>
      </c>
      <c r="B612" s="5" t="s">
        <v>2981</v>
      </c>
      <c r="C612" s="4" t="s">
        <v>2981</v>
      </c>
      <c r="D612" s="3">
        <v>10931191000169</v>
      </c>
      <c r="E612"/>
      <c r="F612" s="4" t="s">
        <v>307</v>
      </c>
      <c r="G612" s="4" t="s">
        <v>308</v>
      </c>
      <c r="H612" s="19">
        <v>22212240</v>
      </c>
      <c r="I612" s="19" t="str">
        <f t="shared" si="37"/>
        <v>21 22212240</v>
      </c>
      <c r="J612" s="19"/>
      <c r="K612" s="25" t="s">
        <v>2982</v>
      </c>
      <c r="L612" t="str">
        <f t="shared" si="40"/>
        <v>Rua Da Ajuda 35 Centro 20040915 Rio de Janeiro Rio de Janeiro RJ BRASIL</v>
      </c>
      <c r="M612" s="4" t="s">
        <v>222</v>
      </c>
      <c r="N612" s="4" t="s">
        <v>2983</v>
      </c>
      <c r="O612" s="4" t="s">
        <v>1832</v>
      </c>
      <c r="P612" s="4"/>
      <c r="Q612" s="4" t="s">
        <v>381</v>
      </c>
      <c r="R612" s="20">
        <v>20040915</v>
      </c>
      <c r="S612" s="4" t="s">
        <v>242</v>
      </c>
      <c r="T612" s="4" t="s">
        <v>242</v>
      </c>
      <c r="U612" s="4" t="s">
        <v>243</v>
      </c>
      <c r="V612" t="s">
        <v>315</v>
      </c>
      <c r="W612"/>
      <c r="X612"/>
      <c r="Y612"/>
      <c r="Z612" s="13">
        <v>0</v>
      </c>
      <c r="AA612" s="13"/>
      <c r="AB612"/>
      <c r="AC612" s="1"/>
      <c r="AD612"/>
      <c r="AE612" s="7"/>
      <c r="AF612"/>
      <c r="AG612"/>
      <c r="AH612"/>
      <c r="AI612" s="4"/>
      <c r="AJ612"/>
      <c r="AK612" s="4"/>
      <c r="AL612" s="4"/>
      <c r="AM612" s="4"/>
      <c r="AN612" s="4"/>
      <c r="AO612" s="4"/>
      <c r="AP612" s="4"/>
      <c r="AQ612" s="4"/>
      <c r="AR612" s="4"/>
      <c r="AS612" s="4"/>
      <c r="AT612" s="4"/>
      <c r="AU612" s="4"/>
      <c r="AV612" s="4"/>
      <c r="AW612" s="4"/>
      <c r="AX612" s="4"/>
      <c r="AY612" s="4"/>
      <c r="AZ612" s="4"/>
      <c r="BA612" s="4"/>
      <c r="BB612" s="4"/>
      <c r="BC612" s="4"/>
      <c r="BD612" s="4"/>
      <c r="BE612" s="4"/>
      <c r="BF612" s="4"/>
      <c r="BG612" s="4"/>
      <c r="BH612" s="4"/>
      <c r="BI612" s="4"/>
      <c r="BJ612" s="4"/>
      <c r="BK612" s="4"/>
      <c r="BL612" s="4"/>
      <c r="BM612" s="4"/>
      <c r="BN612" s="4"/>
      <c r="BO612" s="4"/>
      <c r="BP612" s="4"/>
      <c r="BQ612" s="4"/>
      <c r="BR612" s="4"/>
      <c r="BS612" s="4"/>
      <c r="BT612" s="4"/>
      <c r="BU612" s="4"/>
      <c r="BV612" s="4"/>
      <c r="BW612" s="4"/>
      <c r="BX612" s="4"/>
      <c r="BY612" s="4"/>
      <c r="BZ612" s="4"/>
      <c r="CA612" s="4"/>
      <c r="CB612" s="4"/>
      <c r="CC612" s="4"/>
      <c r="CD612" s="4"/>
      <c r="CE612" s="4"/>
      <c r="CF612" s="4"/>
      <c r="CG612" s="4"/>
      <c r="CH612" s="4"/>
      <c r="CI612" s="4"/>
      <c r="CJ612" s="4"/>
      <c r="CK612" s="4"/>
      <c r="CL612" s="4"/>
      <c r="CM612" s="4"/>
      <c r="CN612" s="4"/>
      <c r="CO612" s="4"/>
      <c r="CP612" s="4"/>
      <c r="CQ612" s="4"/>
      <c r="CR612" s="4"/>
      <c r="CS612" s="4"/>
      <c r="CT612" s="4"/>
      <c r="CU612" s="4"/>
      <c r="CV612" s="4"/>
      <c r="CW612" s="4"/>
      <c r="CX612" s="4"/>
      <c r="CY612" s="4"/>
      <c r="CZ612" s="4"/>
      <c r="DA612" s="4"/>
      <c r="DB612" s="4"/>
      <c r="DC612" s="4"/>
      <c r="DD612" s="4"/>
      <c r="DE612" s="4"/>
      <c r="DF612" s="4"/>
      <c r="DG612" s="4"/>
      <c r="DH612" s="4"/>
      <c r="DI612" s="4"/>
      <c r="DJ612" s="4"/>
      <c r="DK612" s="4"/>
      <c r="DL612" s="4"/>
      <c r="DM612" s="4"/>
      <c r="DN612" s="4"/>
      <c r="DO612" s="4"/>
      <c r="DP612" s="4"/>
      <c r="DQ612" s="4"/>
      <c r="DR612" s="4"/>
      <c r="DS612" s="4"/>
      <c r="DT612" s="4"/>
      <c r="DU612" s="4"/>
      <c r="DV612" s="4"/>
      <c r="DW612" s="4"/>
      <c r="DX612" s="4"/>
      <c r="DY612" s="4"/>
      <c r="DZ612" s="4"/>
      <c r="EA612" s="4"/>
      <c r="EB612" s="4"/>
      <c r="EC612" s="4"/>
      <c r="ED612" s="4"/>
      <c r="EE612" s="4"/>
      <c r="EF612" s="4"/>
      <c r="EG612" s="4"/>
      <c r="EH612" s="4"/>
      <c r="EI612" s="4"/>
      <c r="EJ612" s="4"/>
      <c r="EK612" s="4"/>
      <c r="EL612" s="4"/>
      <c r="EM612" s="4"/>
      <c r="EN612" s="4"/>
      <c r="EO612" s="4"/>
      <c r="EP612" s="4"/>
      <c r="EQ612" s="4"/>
      <c r="ER612" s="4"/>
      <c r="ES612" s="4"/>
      <c r="ET612" s="4"/>
      <c r="EU612" s="4"/>
      <c r="EV612" s="4"/>
      <c r="EW612" s="4"/>
      <c r="EX612" s="4"/>
      <c r="EY612" s="4"/>
      <c r="EZ612" s="4"/>
      <c r="FA612" s="4"/>
      <c r="FB612" s="4"/>
      <c r="FC612" s="4"/>
      <c r="FD612" s="4"/>
      <c r="FE612" s="4"/>
      <c r="FF612" s="4"/>
      <c r="FG612" s="4"/>
      <c r="FH612" s="4"/>
      <c r="FI612" s="4"/>
      <c r="FJ612" s="4"/>
      <c r="FK612" s="4"/>
      <c r="FL612" s="4"/>
      <c r="FM612" s="4"/>
      <c r="FN612" s="4"/>
      <c r="FO612" s="4"/>
      <c r="FP612" s="4"/>
      <c r="FQ612" s="4"/>
      <c r="FR612" s="4"/>
      <c r="FS612" s="4"/>
      <c r="FT612" s="4"/>
      <c r="FU612" s="4"/>
      <c r="FV612" s="4"/>
      <c r="FW612" s="4"/>
      <c r="FX612" s="4"/>
      <c r="FY612" s="4"/>
      <c r="FZ612" s="4"/>
      <c r="GA612" s="4"/>
      <c r="GB612" s="4"/>
      <c r="GC612" s="4"/>
      <c r="GD612" s="4"/>
      <c r="GE612" s="4"/>
      <c r="GF612" s="4"/>
      <c r="GG612" s="4"/>
      <c r="GH612" s="4"/>
      <c r="GI612" s="4"/>
      <c r="GJ612" s="4"/>
      <c r="GK612" s="4"/>
      <c r="GL612" s="4"/>
      <c r="GM612" s="4"/>
      <c r="GN612" s="4"/>
      <c r="GO612" s="4"/>
      <c r="GP612" s="4"/>
      <c r="GQ612" s="4"/>
      <c r="GR612" s="4"/>
      <c r="GS612" s="4"/>
      <c r="GT612" s="4"/>
      <c r="GU612" s="4"/>
      <c r="GV612" s="4"/>
      <c r="GW612" s="4"/>
      <c r="GX612" s="4"/>
      <c r="GY612" s="4"/>
      <c r="GZ612" s="4"/>
      <c r="HA612" s="4"/>
      <c r="HB612" s="4"/>
      <c r="HC612" s="4"/>
      <c r="HD612" s="4"/>
      <c r="HE612" s="4"/>
      <c r="HF612" s="4"/>
      <c r="HG612" s="4"/>
      <c r="HH612" s="4"/>
      <c r="HI612" s="4"/>
      <c r="HJ612" s="4"/>
      <c r="HK612" s="4"/>
      <c r="HL612" s="4"/>
      <c r="HM612" s="4"/>
      <c r="HN612" s="4"/>
      <c r="HO612" s="4"/>
      <c r="HP612" s="4"/>
      <c r="HQ612" s="4"/>
      <c r="HR612" s="4"/>
      <c r="HS612" s="4"/>
      <c r="HT612" s="4"/>
      <c r="HU612" s="4"/>
      <c r="HV612" s="4"/>
      <c r="HW612" s="4"/>
      <c r="HX612" s="4"/>
      <c r="HY612" s="4"/>
      <c r="HZ612" s="4"/>
      <c r="IA612" s="4"/>
      <c r="IB612" s="4"/>
      <c r="IC612" s="4"/>
      <c r="ID612" s="4"/>
      <c r="IE612" s="4"/>
      <c r="IF612" s="4"/>
      <c r="IG612" s="4"/>
      <c r="IH612" s="4"/>
      <c r="II612" s="4"/>
      <c r="IJ612" s="4"/>
      <c r="IK612" s="4"/>
      <c r="IL612" s="4"/>
    </row>
    <row r="613" spans="1:246" s="16" customFormat="1">
      <c r="A613" s="1">
        <v>612</v>
      </c>
      <c r="B613" s="5" t="s">
        <v>2984</v>
      </c>
      <c r="C613" s="4" t="s">
        <v>2984</v>
      </c>
      <c r="D613" s="3">
        <v>59704510003027</v>
      </c>
      <c r="E613"/>
      <c r="F613" s="4" t="s">
        <v>307</v>
      </c>
      <c r="G613" s="4" t="s">
        <v>308</v>
      </c>
      <c r="H613" s="19">
        <v>30948265</v>
      </c>
      <c r="I613" s="19" t="str">
        <f t="shared" si="37"/>
        <v>21 30948265</v>
      </c>
      <c r="J613" s="19"/>
      <c r="K613" s="25" t="s">
        <v>344</v>
      </c>
      <c r="L613" t="str">
        <f t="shared" si="40"/>
        <v>Av Teixeira de Castro 440 Galpao Ramos 21040114 Rio de Janeiro Rio de Janeiro RJ BRASIL</v>
      </c>
      <c r="M613" s="4" t="s">
        <v>336</v>
      </c>
      <c r="N613" s="4" t="s">
        <v>2985</v>
      </c>
      <c r="O613" s="4" t="s">
        <v>1163</v>
      </c>
      <c r="P613" s="4" t="s">
        <v>2986</v>
      </c>
      <c r="Q613" s="4" t="s">
        <v>2047</v>
      </c>
      <c r="R613" s="20">
        <v>21040114</v>
      </c>
      <c r="S613" s="4" t="s">
        <v>242</v>
      </c>
      <c r="T613" s="4" t="s">
        <v>242</v>
      </c>
      <c r="U613" s="4" t="s">
        <v>243</v>
      </c>
      <c r="V613" t="s">
        <v>315</v>
      </c>
      <c r="W613"/>
      <c r="X613"/>
      <c r="Y613"/>
      <c r="Z613" s="13">
        <v>16559.5</v>
      </c>
      <c r="AA613" s="303">
        <v>16559.5</v>
      </c>
      <c r="AB613"/>
      <c r="AC613" s="1"/>
      <c r="AD613"/>
      <c r="AE613" s="7"/>
      <c r="AF613"/>
      <c r="AG613"/>
      <c r="AH613"/>
      <c r="AI613" s="4"/>
      <c r="AJ613" t="s">
        <v>1816</v>
      </c>
      <c r="AK613" s="4"/>
      <c r="AL613" s="4"/>
      <c r="AM613" s="4"/>
      <c r="AN613" s="4"/>
      <c r="AO613" s="4"/>
      <c r="AP613" s="4"/>
      <c r="AQ613" s="4"/>
      <c r="AR613" s="4"/>
      <c r="AS613" s="4"/>
      <c r="AT613" s="4"/>
      <c r="AU613" s="4"/>
      <c r="AV613" s="4"/>
      <c r="AW613" s="4"/>
      <c r="AX613" s="4"/>
      <c r="AY613" s="4"/>
      <c r="AZ613" s="4"/>
      <c r="BA613" s="4"/>
      <c r="BB613" s="4"/>
      <c r="BC613" s="4"/>
      <c r="BD613" s="4"/>
      <c r="BE613" s="4"/>
      <c r="BF613" s="4"/>
      <c r="BG613" s="4"/>
      <c r="BH613" s="4"/>
      <c r="BI613" s="4"/>
      <c r="BJ613" s="4"/>
      <c r="BK613" s="4"/>
      <c r="BL613" s="4"/>
      <c r="BM613" s="4"/>
      <c r="BN613" s="4"/>
      <c r="BO613" s="4"/>
      <c r="BP613" s="4"/>
      <c r="BQ613" s="4"/>
      <c r="BR613" s="4"/>
      <c r="BS613" s="4"/>
      <c r="BT613" s="4"/>
      <c r="BU613" s="4"/>
      <c r="BV613" s="4"/>
      <c r="BW613" s="4"/>
      <c r="BX613" s="4"/>
      <c r="BY613" s="4"/>
      <c r="BZ613" s="4"/>
      <c r="CA613" s="4"/>
      <c r="CB613" s="4"/>
      <c r="CC613" s="4"/>
      <c r="CD613" s="4"/>
      <c r="CE613" s="4"/>
      <c r="CF613" s="4"/>
      <c r="CG613" s="4"/>
      <c r="CH613" s="4"/>
      <c r="CI613" s="4"/>
      <c r="CJ613" s="4"/>
      <c r="CK613" s="4"/>
      <c r="CL613" s="4"/>
      <c r="CM613" s="4"/>
      <c r="CN613" s="4"/>
      <c r="CO613" s="4"/>
      <c r="CP613" s="4"/>
      <c r="CQ613" s="4"/>
      <c r="CR613" s="4"/>
      <c r="CS613" s="4"/>
      <c r="CT613" s="4"/>
      <c r="CU613" s="4"/>
      <c r="CV613" s="4"/>
      <c r="CW613" s="4"/>
      <c r="CX613" s="4"/>
      <c r="CY613" s="4"/>
      <c r="CZ613" s="4"/>
      <c r="DA613" s="4"/>
      <c r="DB613" s="4"/>
      <c r="DC613" s="4"/>
      <c r="DD613" s="4"/>
      <c r="DE613" s="4"/>
      <c r="DF613" s="4"/>
      <c r="DG613" s="4"/>
      <c r="DH613" s="4"/>
      <c r="DI613" s="4"/>
      <c r="DJ613" s="4"/>
      <c r="DK613" s="4"/>
      <c r="DL613" s="4"/>
      <c r="DM613" s="4"/>
      <c r="DN613" s="4"/>
      <c r="DO613" s="4"/>
      <c r="DP613" s="4"/>
      <c r="DQ613" s="4"/>
      <c r="DR613" s="4"/>
      <c r="DS613" s="4"/>
      <c r="DT613" s="4"/>
      <c r="DU613" s="4"/>
      <c r="DV613" s="4"/>
      <c r="DW613" s="4"/>
      <c r="DX613" s="4"/>
      <c r="DY613" s="4"/>
      <c r="DZ613" s="4"/>
      <c r="EA613" s="4"/>
      <c r="EB613" s="4"/>
      <c r="EC613" s="4"/>
      <c r="ED613" s="4"/>
      <c r="EE613" s="4"/>
      <c r="EF613" s="4"/>
      <c r="EG613" s="4"/>
      <c r="EH613" s="4"/>
      <c r="EI613" s="4"/>
      <c r="EJ613" s="4"/>
      <c r="EK613" s="4"/>
      <c r="EL613" s="4"/>
      <c r="EM613" s="4"/>
      <c r="EN613" s="4"/>
      <c r="EO613" s="4"/>
      <c r="EP613" s="4"/>
      <c r="EQ613" s="4"/>
      <c r="ER613" s="4"/>
      <c r="ES613" s="4"/>
      <c r="ET613" s="4"/>
      <c r="EU613" s="4"/>
      <c r="EV613" s="4"/>
      <c r="EW613" s="4"/>
      <c r="EX613" s="4"/>
      <c r="EY613" s="4"/>
      <c r="EZ613" s="4"/>
      <c r="FA613" s="4"/>
      <c r="FB613" s="4"/>
      <c r="FC613" s="4"/>
      <c r="FD613" s="4"/>
      <c r="FE613" s="4"/>
      <c r="FF613" s="4"/>
      <c r="FG613" s="4"/>
      <c r="FH613" s="4"/>
      <c r="FI613" s="4"/>
      <c r="FJ613" s="4"/>
      <c r="FK613" s="4"/>
      <c r="FL613" s="4"/>
      <c r="FM613" s="4"/>
      <c r="FN613" s="4"/>
      <c r="FO613" s="4"/>
      <c r="FP613" s="4"/>
      <c r="FQ613" s="4"/>
      <c r="FR613" s="4"/>
      <c r="FS613" s="4"/>
      <c r="FT613" s="4"/>
      <c r="FU613" s="4"/>
      <c r="FV613" s="4"/>
      <c r="FW613" s="4"/>
      <c r="FX613" s="4"/>
      <c r="FY613" s="4"/>
      <c r="FZ613" s="4"/>
      <c r="GA613" s="4"/>
      <c r="GB613" s="4"/>
      <c r="GC613" s="4"/>
      <c r="GD613" s="4"/>
      <c r="GE613" s="4"/>
      <c r="GF613" s="4"/>
      <c r="GG613" s="4"/>
      <c r="GH613" s="4"/>
      <c r="GI613" s="4"/>
      <c r="GJ613" s="4"/>
      <c r="GK613" s="4"/>
      <c r="GL613" s="4"/>
      <c r="GM613" s="4"/>
      <c r="GN613" s="4"/>
      <c r="GO613" s="4"/>
      <c r="GP613" s="4"/>
      <c r="GQ613" s="4"/>
      <c r="GR613" s="4"/>
      <c r="GS613" s="4"/>
      <c r="GT613" s="4"/>
      <c r="GU613" s="4"/>
      <c r="GV613" s="4"/>
      <c r="GW613" s="4"/>
      <c r="GX613" s="4"/>
      <c r="GY613" s="4"/>
      <c r="GZ613" s="4"/>
      <c r="HA613" s="4"/>
      <c r="HB613" s="4"/>
      <c r="HC613" s="4"/>
      <c r="HD613" s="4"/>
      <c r="HE613" s="4"/>
      <c r="HF613" s="4"/>
      <c r="HG613" s="4"/>
      <c r="HH613" s="4"/>
      <c r="HI613" s="4"/>
      <c r="HJ613" s="4"/>
      <c r="HK613" s="4"/>
      <c r="HL613" s="4"/>
      <c r="HM613" s="4"/>
      <c r="HN613" s="4"/>
      <c r="HO613" s="4"/>
      <c r="HP613" s="4"/>
      <c r="HQ613" s="4"/>
      <c r="HR613" s="4"/>
      <c r="HS613" s="4"/>
      <c r="HT613" s="4"/>
      <c r="HU613" s="4"/>
      <c r="HV613" s="4"/>
      <c r="HW613" s="4"/>
      <c r="HX613" s="4"/>
      <c r="HY613" s="4"/>
      <c r="HZ613" s="4"/>
      <c r="IA613" s="4"/>
      <c r="IB613" s="4"/>
      <c r="IC613" s="4"/>
      <c r="ID613" s="4"/>
      <c r="IE613" s="4"/>
      <c r="IF613" s="4"/>
      <c r="IG613" s="4"/>
      <c r="IH613" s="4"/>
      <c r="II613" s="4"/>
      <c r="IJ613" s="4"/>
      <c r="IK613" s="4"/>
      <c r="IL613" s="4"/>
    </row>
    <row r="614" spans="1:246" s="16" customFormat="1">
      <c r="A614" s="1">
        <v>613</v>
      </c>
      <c r="B614" s="5" t="s">
        <v>2987</v>
      </c>
      <c r="C614" s="4" t="s">
        <v>2987</v>
      </c>
      <c r="D614" s="3">
        <v>13152771000146</v>
      </c>
      <c r="E614" s="4"/>
      <c r="F614" s="4" t="s">
        <v>316</v>
      </c>
      <c r="G614" s="4" t="s">
        <v>383</v>
      </c>
      <c r="H614" s="19" t="s">
        <v>2988</v>
      </c>
      <c r="I614" s="19" t="str">
        <f t="shared" si="37"/>
        <v>22 9812-3394</v>
      </c>
      <c r="J614" s="19"/>
      <c r="K614" s="25" t="s">
        <v>344</v>
      </c>
      <c r="L614" t="str">
        <f t="shared" si="40"/>
        <v>Rua Cora de Alvarenga 375 Parque Leopoldina 28051-272 Rio de Janeiro Campos dos Goytacazes RJ BRASIL</v>
      </c>
      <c r="M614" s="4" t="s">
        <v>222</v>
      </c>
      <c r="N614" s="4" t="s">
        <v>2989</v>
      </c>
      <c r="O614" s="4" t="s">
        <v>529</v>
      </c>
      <c r="P614" s="4"/>
      <c r="Q614" s="4" t="s">
        <v>433</v>
      </c>
      <c r="R614" s="4" t="s">
        <v>2990</v>
      </c>
      <c r="S614" s="4" t="s">
        <v>242</v>
      </c>
      <c r="T614" s="4" t="s">
        <v>390</v>
      </c>
      <c r="U614" s="4" t="s">
        <v>243</v>
      </c>
      <c r="V614" t="s">
        <v>315</v>
      </c>
      <c r="W614"/>
      <c r="X614"/>
      <c r="Y614" s="4"/>
      <c r="Z614" s="13">
        <v>0</v>
      </c>
      <c r="AA614" s="13"/>
      <c r="AB614" s="4"/>
      <c r="AC614" s="22"/>
      <c r="AD614" s="4"/>
      <c r="AE614" s="8"/>
      <c r="AF614" s="4"/>
      <c r="AG614" s="4"/>
      <c r="AH614" s="4"/>
      <c r="AI614" s="4"/>
      <c r="AJ614"/>
      <c r="AK614" s="4"/>
      <c r="AL614" s="4"/>
      <c r="AM614" s="4"/>
      <c r="AN614" s="4"/>
      <c r="AO614" s="4"/>
      <c r="AP614" s="4"/>
      <c r="AQ614" s="4"/>
      <c r="AR614" s="4"/>
      <c r="AS614" s="4"/>
      <c r="AT614" s="4"/>
      <c r="AU614" s="4"/>
      <c r="AV614" s="4"/>
      <c r="AW614" s="4"/>
      <c r="AX614" s="4"/>
      <c r="AY614" s="4"/>
      <c r="AZ614" s="4"/>
      <c r="BA614" s="4"/>
      <c r="BB614" s="4"/>
      <c r="BC614" s="4"/>
      <c r="BD614" s="4"/>
      <c r="BE614" s="4"/>
      <c r="BF614" s="4"/>
      <c r="BG614" s="4"/>
      <c r="BH614" s="4"/>
      <c r="BI614" s="4"/>
      <c r="BJ614" s="4"/>
      <c r="BK614" s="4"/>
      <c r="BL614" s="4"/>
      <c r="BM614" s="4"/>
      <c r="BN614" s="4"/>
      <c r="BO614" s="4"/>
      <c r="BP614" s="4"/>
      <c r="BQ614" s="4"/>
      <c r="BR614" s="4"/>
      <c r="BS614" s="4"/>
      <c r="BT614" s="4"/>
      <c r="BU614" s="4"/>
      <c r="BV614" s="4"/>
      <c r="BW614" s="4"/>
      <c r="BX614" s="4"/>
      <c r="BY614" s="4"/>
      <c r="BZ614" s="4"/>
      <c r="CA614" s="4"/>
      <c r="CB614" s="4"/>
      <c r="CC614" s="4"/>
      <c r="CD614" s="4"/>
      <c r="CE614" s="4"/>
      <c r="CF614" s="4"/>
      <c r="CG614" s="4"/>
      <c r="CH614" s="4"/>
      <c r="CI614" s="4"/>
      <c r="CJ614" s="4"/>
      <c r="CK614" s="4"/>
      <c r="CL614" s="4"/>
      <c r="CM614" s="4"/>
      <c r="CN614" s="4"/>
      <c r="CO614" s="4"/>
      <c r="CP614" s="4"/>
      <c r="CQ614" s="4"/>
      <c r="CR614" s="4"/>
      <c r="CS614" s="4"/>
      <c r="CT614" s="4"/>
      <c r="CU614" s="4"/>
      <c r="CV614" s="4"/>
      <c r="CW614" s="4"/>
      <c r="CX614" s="4"/>
      <c r="CY614" s="4"/>
      <c r="CZ614" s="4"/>
      <c r="DA614" s="4"/>
      <c r="DB614" s="4"/>
      <c r="DC614" s="4"/>
      <c r="DD614" s="4"/>
      <c r="DE614" s="4"/>
      <c r="DF614" s="4"/>
      <c r="DG614" s="4"/>
      <c r="DH614" s="4"/>
      <c r="DI614" s="4"/>
      <c r="DJ614" s="4"/>
      <c r="DK614" s="4"/>
      <c r="DL614" s="4"/>
      <c r="DM614" s="4"/>
      <c r="DN614" s="4"/>
      <c r="DO614" s="4"/>
      <c r="DP614" s="4"/>
      <c r="DQ614" s="4"/>
      <c r="DR614" s="4"/>
      <c r="DS614" s="4"/>
      <c r="DT614" s="4"/>
      <c r="DU614" s="4"/>
      <c r="DV614" s="4"/>
      <c r="DW614" s="4"/>
      <c r="DX614" s="4"/>
      <c r="DY614" s="4"/>
      <c r="DZ614" s="4"/>
      <c r="EA614" s="4"/>
      <c r="EB614" s="4"/>
      <c r="EC614" s="4"/>
      <c r="ED614" s="4"/>
      <c r="EE614" s="4"/>
      <c r="EF614" s="4"/>
      <c r="EG614" s="4"/>
      <c r="EH614" s="4"/>
      <c r="EI614" s="4"/>
      <c r="EJ614" s="4"/>
      <c r="EK614" s="4"/>
      <c r="EL614" s="4"/>
      <c r="EM614" s="4"/>
      <c r="EN614" s="4"/>
      <c r="EO614" s="4"/>
      <c r="EP614" s="4"/>
      <c r="EQ614" s="4"/>
      <c r="ER614" s="4"/>
      <c r="ES614" s="4"/>
      <c r="ET614" s="4"/>
      <c r="EU614" s="4"/>
      <c r="EV614" s="4"/>
      <c r="EW614" s="4"/>
      <c r="EX614" s="4"/>
      <c r="EY614" s="4"/>
      <c r="EZ614" s="4"/>
      <c r="FA614" s="4"/>
      <c r="FB614" s="4"/>
      <c r="FC614" s="4"/>
      <c r="FD614" s="4"/>
      <c r="FE614" s="4"/>
      <c r="FF614" s="4"/>
      <c r="FG614" s="4"/>
      <c r="FH614" s="4"/>
      <c r="FI614" s="4"/>
      <c r="FJ614" s="4"/>
      <c r="FK614" s="4"/>
      <c r="FL614" s="4"/>
      <c r="FM614" s="4"/>
      <c r="FN614" s="4"/>
      <c r="FO614" s="4"/>
      <c r="FP614" s="4"/>
      <c r="FQ614" s="4"/>
      <c r="FR614" s="4"/>
      <c r="FS614" s="4"/>
      <c r="FT614" s="4"/>
      <c r="FU614" s="4"/>
      <c r="FV614" s="4"/>
      <c r="FW614" s="4"/>
      <c r="FX614" s="4"/>
      <c r="FY614" s="4"/>
      <c r="FZ614" s="4"/>
      <c r="GA614" s="4"/>
      <c r="GB614" s="4"/>
      <c r="GC614" s="4"/>
      <c r="GD614" s="4"/>
      <c r="GE614" s="4"/>
      <c r="GF614" s="4"/>
      <c r="GG614" s="4"/>
      <c r="GH614" s="4"/>
      <c r="GI614" s="4"/>
      <c r="GJ614" s="4"/>
      <c r="GK614" s="4"/>
      <c r="GL614" s="4"/>
      <c r="GM614" s="4"/>
      <c r="GN614" s="4"/>
      <c r="GO614" s="4"/>
      <c r="GP614" s="4"/>
      <c r="GQ614" s="4"/>
      <c r="GR614" s="4"/>
      <c r="GS614" s="4"/>
      <c r="GT614" s="4"/>
      <c r="GU614" s="4"/>
      <c r="GV614" s="4"/>
      <c r="GW614" s="4"/>
      <c r="GX614" s="4"/>
      <c r="GY614" s="4"/>
      <c r="GZ614" s="4"/>
      <c r="HA614" s="4"/>
      <c r="HB614" s="4"/>
      <c r="HC614" s="4"/>
      <c r="HD614" s="4"/>
      <c r="HE614" s="4"/>
      <c r="HF614" s="4"/>
      <c r="HG614" s="4"/>
      <c r="HH614" s="4"/>
      <c r="HI614" s="4"/>
      <c r="HJ614" s="4"/>
      <c r="HK614" s="4"/>
      <c r="HL614" s="4"/>
      <c r="HM614" s="4"/>
      <c r="HN614" s="4"/>
      <c r="HO614" s="4"/>
      <c r="HP614" s="4"/>
      <c r="HQ614" s="4"/>
      <c r="HR614" s="4"/>
      <c r="HS614" s="4"/>
      <c r="HT614" s="4"/>
      <c r="HU614" s="4"/>
      <c r="HV614" s="4"/>
      <c r="HW614" s="4"/>
      <c r="HX614" s="4"/>
      <c r="HY614" s="4"/>
      <c r="HZ614" s="4"/>
      <c r="IA614" s="4"/>
      <c r="IB614" s="4"/>
      <c r="IC614" s="4"/>
      <c r="ID614" s="4"/>
      <c r="IE614" s="4"/>
      <c r="IF614" s="4"/>
      <c r="IG614" s="4"/>
      <c r="IH614" s="4"/>
      <c r="II614" s="4"/>
      <c r="IJ614" s="4"/>
      <c r="IK614" s="4"/>
      <c r="IL614" s="4"/>
    </row>
    <row r="615" spans="1:246" s="16" customFormat="1">
      <c r="A615" s="1">
        <v>614</v>
      </c>
      <c r="B615" s="5" t="s">
        <v>2991</v>
      </c>
      <c r="C615" s="4" t="s">
        <v>2991</v>
      </c>
      <c r="D615" s="3">
        <v>4325322000161</v>
      </c>
      <c r="E615"/>
      <c r="F615" s="4" t="s">
        <v>316</v>
      </c>
      <c r="G615" s="4" t="s">
        <v>383</v>
      </c>
      <c r="H615" s="19">
        <v>27331856</v>
      </c>
      <c r="I615" s="19" t="str">
        <f t="shared" si="37"/>
        <v>22 27331856</v>
      </c>
      <c r="J615" s="19"/>
      <c r="K615" s="25" t="s">
        <v>2992</v>
      </c>
      <c r="L615" t="str">
        <f t="shared" si="40"/>
        <v>Rua Professora Blandina de Melo 431 Parque Imperial 28022310 Rio de Janeiro Campos dos Goytacazes RJ BRASIL</v>
      </c>
      <c r="M615" s="4" t="s">
        <v>222</v>
      </c>
      <c r="N615" s="4" t="s">
        <v>2993</v>
      </c>
      <c r="O615" s="4" t="s">
        <v>2994</v>
      </c>
      <c r="P615" s="4"/>
      <c r="Q615" s="4" t="s">
        <v>2995</v>
      </c>
      <c r="R615" s="20">
        <v>28022310</v>
      </c>
      <c r="S615" s="4" t="s">
        <v>242</v>
      </c>
      <c r="T615" s="4" t="s">
        <v>390</v>
      </c>
      <c r="U615" s="4" t="s">
        <v>243</v>
      </c>
      <c r="V615" t="s">
        <v>315</v>
      </c>
      <c r="W615"/>
      <c r="X615"/>
      <c r="Y615"/>
      <c r="Z615" s="13">
        <v>0</v>
      </c>
      <c r="AA615" s="13"/>
      <c r="AB615"/>
      <c r="AC615" s="1"/>
      <c r="AD615"/>
      <c r="AE615" s="7"/>
      <c r="AF615"/>
      <c r="AG615"/>
      <c r="AH615"/>
      <c r="AI615" s="4"/>
      <c r="AJ615"/>
      <c r="AK615" s="4"/>
      <c r="AL615" s="4"/>
      <c r="AM615" s="4"/>
      <c r="AN615" s="4"/>
      <c r="AO615" s="4"/>
      <c r="AP615" s="4"/>
      <c r="AQ615" s="4"/>
      <c r="AR615" s="4"/>
      <c r="AS615" s="4"/>
      <c r="AT615" s="4"/>
      <c r="AU615" s="4"/>
      <c r="AV615" s="4"/>
      <c r="AW615" s="4"/>
      <c r="AX615" s="4"/>
      <c r="AY615" s="4"/>
      <c r="AZ615" s="4"/>
      <c r="BA615" s="4"/>
      <c r="BB615" s="4"/>
      <c r="BC615" s="4"/>
      <c r="BD615" s="4"/>
      <c r="BE615" s="4"/>
      <c r="BF615" s="4"/>
      <c r="BG615" s="4"/>
      <c r="BH615" s="4"/>
      <c r="BI615" s="4"/>
      <c r="BJ615" s="4"/>
      <c r="BK615" s="4"/>
      <c r="BL615" s="4"/>
      <c r="BM615" s="4"/>
      <c r="BN615" s="4"/>
      <c r="BO615" s="4"/>
      <c r="BP615" s="4"/>
      <c r="BQ615" s="4"/>
      <c r="BR615" s="4"/>
      <c r="BS615" s="4"/>
      <c r="BT615" s="4"/>
      <c r="BU615" s="4"/>
      <c r="BV615" s="4"/>
      <c r="BW615" s="4"/>
      <c r="BX615" s="4"/>
      <c r="BY615" s="4"/>
      <c r="BZ615" s="4"/>
      <c r="CA615" s="4"/>
      <c r="CB615" s="4"/>
      <c r="CC615" s="4"/>
      <c r="CD615" s="4"/>
      <c r="CE615" s="4"/>
      <c r="CF615" s="4"/>
      <c r="CG615" s="4"/>
      <c r="CH615" s="4"/>
      <c r="CI615" s="4"/>
      <c r="CJ615" s="4"/>
      <c r="CK615" s="4"/>
      <c r="CL615" s="4"/>
      <c r="CM615" s="4"/>
      <c r="CN615" s="4"/>
      <c r="CO615" s="4"/>
      <c r="CP615" s="4"/>
      <c r="CQ615" s="4"/>
      <c r="CR615" s="4"/>
      <c r="CS615" s="4"/>
      <c r="CT615" s="4"/>
      <c r="CU615" s="4"/>
      <c r="CV615" s="4"/>
      <c r="CW615" s="4"/>
      <c r="CX615" s="4"/>
      <c r="CY615" s="4"/>
      <c r="CZ615" s="4"/>
      <c r="DA615" s="4"/>
      <c r="DB615" s="4"/>
      <c r="DC615" s="4"/>
      <c r="DD615" s="4"/>
      <c r="DE615" s="4"/>
      <c r="DF615" s="4"/>
      <c r="DG615" s="4"/>
      <c r="DH615" s="4"/>
      <c r="DI615" s="4"/>
      <c r="DJ615" s="4"/>
      <c r="DK615" s="4"/>
      <c r="DL615" s="4"/>
      <c r="DM615" s="4"/>
      <c r="DN615" s="4"/>
      <c r="DO615" s="4"/>
      <c r="DP615" s="4"/>
      <c r="DQ615" s="4"/>
      <c r="DR615" s="4"/>
      <c r="DS615" s="4"/>
      <c r="DT615" s="4"/>
      <c r="DU615" s="4"/>
      <c r="DV615" s="4"/>
      <c r="DW615" s="4"/>
      <c r="DX615" s="4"/>
      <c r="DY615" s="4"/>
      <c r="DZ615" s="4"/>
      <c r="EA615" s="4"/>
      <c r="EB615" s="4"/>
      <c r="EC615" s="4"/>
      <c r="ED615" s="4"/>
      <c r="EE615" s="4"/>
      <c r="EF615" s="4"/>
      <c r="EG615" s="4"/>
      <c r="EH615" s="4"/>
      <c r="EI615" s="4"/>
      <c r="EJ615" s="4"/>
      <c r="EK615" s="4"/>
      <c r="EL615" s="4"/>
      <c r="EM615" s="4"/>
      <c r="EN615" s="4"/>
      <c r="EO615" s="4"/>
      <c r="EP615" s="4"/>
      <c r="EQ615" s="4"/>
      <c r="ER615" s="4"/>
      <c r="ES615" s="4"/>
      <c r="ET615" s="4"/>
      <c r="EU615" s="4"/>
      <c r="EV615" s="4"/>
      <c r="EW615" s="4"/>
      <c r="EX615" s="4"/>
      <c r="EY615" s="4"/>
      <c r="EZ615" s="4"/>
      <c r="FA615" s="4"/>
      <c r="FB615" s="4"/>
      <c r="FC615" s="4"/>
      <c r="FD615" s="4"/>
      <c r="FE615" s="4"/>
      <c r="FF615" s="4"/>
      <c r="FG615" s="4"/>
      <c r="FH615" s="4"/>
      <c r="FI615" s="4"/>
      <c r="FJ615" s="4"/>
      <c r="FK615" s="4"/>
      <c r="FL615" s="4"/>
      <c r="FM615" s="4"/>
      <c r="FN615" s="4"/>
      <c r="FO615" s="4"/>
      <c r="FP615" s="4"/>
      <c r="FQ615" s="4"/>
      <c r="FR615" s="4"/>
      <c r="FS615" s="4"/>
      <c r="FT615" s="4"/>
      <c r="FU615" s="4"/>
      <c r="FV615" s="4"/>
      <c r="FW615" s="4"/>
      <c r="FX615" s="4"/>
      <c r="FY615" s="4"/>
      <c r="FZ615" s="4"/>
      <c r="GA615" s="4"/>
      <c r="GB615" s="4"/>
      <c r="GC615" s="4"/>
      <c r="GD615" s="4"/>
      <c r="GE615" s="4"/>
      <c r="GF615" s="4"/>
      <c r="GG615" s="4"/>
      <c r="GH615" s="4"/>
      <c r="GI615" s="4"/>
      <c r="GJ615" s="4"/>
      <c r="GK615" s="4"/>
      <c r="GL615" s="4"/>
      <c r="GM615" s="4"/>
      <c r="GN615" s="4"/>
      <c r="GO615" s="4"/>
      <c r="GP615" s="4"/>
      <c r="GQ615" s="4"/>
      <c r="GR615" s="4"/>
      <c r="GS615" s="4"/>
      <c r="GT615" s="4"/>
      <c r="GU615" s="4"/>
      <c r="GV615" s="4"/>
      <c r="GW615" s="4"/>
      <c r="GX615" s="4"/>
      <c r="GY615" s="4"/>
      <c r="GZ615" s="4"/>
      <c r="HA615" s="4"/>
      <c r="HB615" s="4"/>
      <c r="HC615" s="4"/>
      <c r="HD615" s="4"/>
      <c r="HE615" s="4"/>
      <c r="HF615" s="4"/>
      <c r="HG615" s="4"/>
      <c r="HH615" s="4"/>
      <c r="HI615" s="4"/>
      <c r="HJ615" s="4"/>
      <c r="HK615" s="4"/>
      <c r="HL615" s="4"/>
      <c r="HM615" s="4"/>
      <c r="HN615" s="4"/>
      <c r="HO615" s="4"/>
      <c r="HP615" s="4"/>
      <c r="HQ615" s="4"/>
      <c r="HR615" s="4"/>
      <c r="HS615" s="4"/>
      <c r="HT615" s="4"/>
      <c r="HU615" s="4"/>
      <c r="HV615" s="4"/>
      <c r="HW615" s="4"/>
      <c r="HX615" s="4"/>
      <c r="HY615" s="4"/>
      <c r="HZ615" s="4"/>
      <c r="IA615" s="4"/>
      <c r="IB615" s="4"/>
      <c r="IC615" s="4"/>
      <c r="ID615" s="4"/>
      <c r="IE615" s="4"/>
      <c r="IF615" s="4"/>
      <c r="IG615" s="4"/>
      <c r="IH615" s="4"/>
      <c r="II615" s="4"/>
      <c r="IJ615" s="4"/>
      <c r="IK615" s="4"/>
      <c r="IL615" s="4"/>
    </row>
    <row r="616" spans="1:246" s="9" customFormat="1">
      <c r="A616" s="1">
        <v>615</v>
      </c>
      <c r="B616" s="5" t="s">
        <v>2996</v>
      </c>
      <c r="C616" s="4" t="s">
        <v>2996</v>
      </c>
      <c r="D616" s="3">
        <v>32305500000128</v>
      </c>
      <c r="E616"/>
      <c r="F616" s="4" t="s">
        <v>307</v>
      </c>
      <c r="G616" s="4" t="s">
        <v>308</v>
      </c>
      <c r="H616" s="19">
        <v>21225252</v>
      </c>
      <c r="I616" s="19" t="str">
        <f t="shared" si="37"/>
        <v>21 21225252</v>
      </c>
      <c r="J616" s="19"/>
      <c r="K616" s="25" t="s">
        <v>2997</v>
      </c>
      <c r="L616" t="str">
        <f t="shared" si="40"/>
        <v>Av Prefeito Sa Lessa 100 Coelho Neto 21530040 Rio de Janeiro Rio de Janeiro RJ BRASIL</v>
      </c>
      <c r="M616" s="4" t="s">
        <v>336</v>
      </c>
      <c r="N616" s="4" t="s">
        <v>2998</v>
      </c>
      <c r="O616" s="4" t="s">
        <v>1213</v>
      </c>
      <c r="P616" s="4"/>
      <c r="Q616" s="4" t="s">
        <v>2999</v>
      </c>
      <c r="R616" s="20">
        <v>21530040</v>
      </c>
      <c r="S616" s="4" t="s">
        <v>242</v>
      </c>
      <c r="T616" s="4" t="s">
        <v>242</v>
      </c>
      <c r="U616" s="4" t="s">
        <v>243</v>
      </c>
      <c r="V616" t="s">
        <v>315</v>
      </c>
      <c r="W616"/>
      <c r="X616"/>
      <c r="Y616"/>
      <c r="Z616" s="13">
        <v>0</v>
      </c>
      <c r="AA616" s="13"/>
      <c r="AB616"/>
      <c r="AC616" s="1"/>
      <c r="AD616"/>
      <c r="AE616" s="7"/>
      <c r="AF616"/>
      <c r="AG616"/>
      <c r="AH616"/>
      <c r="AI616" s="4"/>
      <c r="AJ616"/>
      <c r="AK616" s="4"/>
      <c r="AL616" s="4"/>
      <c r="AM616" s="4"/>
      <c r="AN616" s="4"/>
      <c r="AO616" s="4"/>
      <c r="AP616" s="4"/>
      <c r="AQ616" s="4"/>
      <c r="AR616" s="4"/>
      <c r="AS616" s="4"/>
      <c r="AT616" s="4"/>
      <c r="AU616" s="4"/>
      <c r="AV616" s="4"/>
      <c r="AW616" s="4"/>
      <c r="AX616" s="4"/>
      <c r="AY616" s="4"/>
      <c r="AZ616" s="4"/>
      <c r="BA616" s="4"/>
      <c r="BB616" s="4"/>
      <c r="BC616" s="4"/>
      <c r="BD616" s="4"/>
      <c r="BE616" s="4"/>
      <c r="BF616" s="4"/>
      <c r="BG616" s="4"/>
      <c r="BH616" s="4"/>
      <c r="BI616" s="4"/>
      <c r="BJ616" s="4"/>
      <c r="BK616" s="4"/>
      <c r="BL616" s="4"/>
      <c r="BM616" s="4"/>
      <c r="BN616" s="4"/>
      <c r="BO616" s="4"/>
      <c r="BP616" s="4"/>
      <c r="BQ616" s="4"/>
      <c r="BR616" s="4"/>
      <c r="BS616" s="4"/>
      <c r="BT616" s="4"/>
      <c r="BU616" s="4"/>
      <c r="BV616" s="4"/>
      <c r="BW616" s="4"/>
      <c r="BX616" s="4"/>
      <c r="BY616" s="4"/>
      <c r="BZ616" s="4"/>
      <c r="CA616" s="4"/>
      <c r="CB616" s="4"/>
      <c r="CC616" s="4"/>
      <c r="CD616" s="4"/>
      <c r="CE616" s="4"/>
      <c r="CF616" s="4"/>
      <c r="CG616" s="4"/>
      <c r="CH616" s="4"/>
      <c r="CI616" s="4"/>
      <c r="CJ616" s="4"/>
      <c r="CK616" s="4"/>
      <c r="CL616" s="4"/>
      <c r="CM616" s="4"/>
      <c r="CN616" s="4"/>
      <c r="CO616" s="4"/>
      <c r="CP616" s="4"/>
      <c r="CQ616" s="4"/>
      <c r="CR616" s="4"/>
      <c r="CS616" s="4"/>
      <c r="CT616" s="4"/>
      <c r="CU616" s="4"/>
      <c r="CV616" s="4"/>
      <c r="CW616" s="4"/>
      <c r="CX616" s="4"/>
      <c r="CY616" s="4"/>
      <c r="CZ616" s="4"/>
      <c r="DA616" s="4"/>
      <c r="DB616" s="4"/>
      <c r="DC616" s="4"/>
      <c r="DD616" s="4"/>
      <c r="DE616" s="4"/>
      <c r="DF616" s="4"/>
      <c r="DG616" s="4"/>
      <c r="DH616" s="4"/>
      <c r="DI616" s="4"/>
      <c r="DJ616" s="4"/>
      <c r="DK616" s="4"/>
      <c r="DL616" s="4"/>
      <c r="DM616" s="4"/>
      <c r="DN616" s="4"/>
      <c r="DO616" s="4"/>
      <c r="DP616" s="4"/>
      <c r="DQ616" s="4"/>
      <c r="DR616" s="4"/>
      <c r="DS616" s="4"/>
      <c r="DT616" s="4"/>
      <c r="DU616" s="4"/>
      <c r="DV616" s="4"/>
      <c r="DW616" s="4"/>
      <c r="DX616" s="4"/>
      <c r="DY616" s="4"/>
      <c r="DZ616" s="4"/>
      <c r="EA616" s="4"/>
      <c r="EB616" s="4"/>
      <c r="EC616" s="4"/>
      <c r="ED616" s="4"/>
      <c r="EE616" s="4"/>
      <c r="EF616" s="4"/>
      <c r="EG616" s="4"/>
      <c r="EH616" s="4"/>
      <c r="EI616" s="4"/>
      <c r="EJ616" s="4"/>
      <c r="EK616" s="4"/>
      <c r="EL616" s="4"/>
      <c r="EM616" s="4"/>
      <c r="EN616" s="4"/>
      <c r="EO616" s="4"/>
      <c r="EP616" s="4"/>
      <c r="EQ616" s="4"/>
      <c r="ER616" s="4"/>
      <c r="ES616" s="4"/>
      <c r="ET616" s="4"/>
      <c r="EU616" s="4"/>
      <c r="EV616" s="4"/>
      <c r="EW616" s="4"/>
      <c r="EX616" s="4"/>
      <c r="EY616" s="4"/>
      <c r="EZ616" s="4"/>
      <c r="FA616" s="4"/>
      <c r="FB616" s="4"/>
      <c r="FC616" s="4"/>
      <c r="FD616" s="4"/>
      <c r="FE616" s="4"/>
      <c r="FF616" s="4"/>
      <c r="FG616" s="4"/>
      <c r="FH616" s="4"/>
      <c r="FI616" s="4"/>
      <c r="FJ616" s="4"/>
      <c r="FK616" s="4"/>
      <c r="FL616" s="4"/>
      <c r="FM616" s="4"/>
      <c r="FN616" s="4"/>
      <c r="FO616" s="4"/>
      <c r="FP616" s="4"/>
      <c r="FQ616" s="4"/>
      <c r="FR616" s="4"/>
      <c r="FS616" s="4"/>
      <c r="FT616" s="4"/>
      <c r="FU616" s="4"/>
      <c r="FV616" s="4"/>
      <c r="FW616" s="4"/>
      <c r="FX616" s="4"/>
      <c r="FY616" s="4"/>
      <c r="FZ616" s="4"/>
      <c r="GA616" s="4"/>
      <c r="GB616" s="4"/>
      <c r="GC616" s="4"/>
      <c r="GD616" s="4"/>
      <c r="GE616" s="4"/>
      <c r="GF616" s="4"/>
      <c r="GG616" s="4"/>
      <c r="GH616" s="4"/>
      <c r="GI616" s="4"/>
      <c r="GJ616" s="4"/>
      <c r="GK616" s="4"/>
      <c r="GL616" s="4"/>
      <c r="GM616" s="4"/>
      <c r="GN616" s="4"/>
      <c r="GO616" s="4"/>
      <c r="GP616" s="4"/>
      <c r="GQ616" s="4"/>
      <c r="GR616" s="4"/>
      <c r="GS616" s="4"/>
      <c r="GT616" s="4"/>
      <c r="GU616" s="4"/>
      <c r="GV616" s="4"/>
      <c r="GW616" s="4"/>
      <c r="GX616" s="4"/>
      <c r="GY616" s="4"/>
      <c r="GZ616" s="4"/>
      <c r="HA616" s="4"/>
      <c r="HB616" s="4"/>
      <c r="HC616" s="4"/>
      <c r="HD616" s="4"/>
      <c r="HE616" s="4"/>
      <c r="HF616" s="4"/>
      <c r="HG616" s="4"/>
      <c r="HH616" s="4"/>
      <c r="HI616" s="4"/>
      <c r="HJ616" s="4"/>
      <c r="HK616" s="4"/>
      <c r="HL616" s="4"/>
      <c r="HM616" s="4"/>
      <c r="HN616" s="4"/>
      <c r="HO616" s="4"/>
      <c r="HP616" s="4"/>
      <c r="HQ616" s="4"/>
      <c r="HR616" s="4"/>
      <c r="HS616" s="4"/>
      <c r="HT616" s="4"/>
      <c r="HU616" s="4"/>
      <c r="HV616" s="4"/>
      <c r="HW616" s="4"/>
      <c r="HX616" s="4"/>
      <c r="HY616" s="4"/>
      <c r="HZ616" s="4"/>
      <c r="IA616" s="4"/>
      <c r="IB616" s="4"/>
      <c r="IC616" s="4"/>
      <c r="ID616" s="4"/>
      <c r="IE616" s="4"/>
      <c r="IF616" s="4"/>
      <c r="IG616" s="4"/>
      <c r="IH616" s="4"/>
      <c r="II616" s="4"/>
      <c r="IJ616" s="4"/>
      <c r="IK616" s="4"/>
      <c r="IL616" s="4"/>
    </row>
    <row r="617" spans="1:246">
      <c r="A617" s="1">
        <v>616</v>
      </c>
      <c r="B617" s="5" t="s">
        <v>3000</v>
      </c>
      <c r="C617" s="4" t="s">
        <v>3000</v>
      </c>
      <c r="D617" s="3">
        <v>31843393000129</v>
      </c>
      <c r="F617" s="4" t="s">
        <v>316</v>
      </c>
      <c r="G617" s="4" t="s">
        <v>308</v>
      </c>
      <c r="H617" s="19">
        <v>26041671</v>
      </c>
      <c r="I617" s="19" t="str">
        <f t="shared" si="37"/>
        <v>21 26041671</v>
      </c>
      <c r="J617" s="19"/>
      <c r="K617" s="25" t="s">
        <v>3001</v>
      </c>
      <c r="L617" t="str">
        <f t="shared" si="40"/>
        <v>Rua Alexandre Herculano 0 Lote 2581 Boacu 24467360 Rio de Janeiro São Gonçalo RJ BRASIL</v>
      </c>
      <c r="M617" s="4" t="s">
        <v>222</v>
      </c>
      <c r="N617" s="4" t="s">
        <v>3002</v>
      </c>
      <c r="O617" s="4" t="s">
        <v>1271</v>
      </c>
      <c r="P617" s="4" t="s">
        <v>3003</v>
      </c>
      <c r="Q617" s="4" t="s">
        <v>3004</v>
      </c>
      <c r="R617" s="20">
        <v>24467360</v>
      </c>
      <c r="S617" s="4" t="s">
        <v>242</v>
      </c>
      <c r="T617" s="4" t="s">
        <v>700</v>
      </c>
      <c r="U617" s="4" t="s">
        <v>243</v>
      </c>
      <c r="V617" t="s">
        <v>315</v>
      </c>
      <c r="Z617" s="13">
        <v>0</v>
      </c>
      <c r="AA617" s="13"/>
      <c r="AI617" s="4"/>
      <c r="AK617" s="4"/>
      <c r="AL617" s="4"/>
      <c r="AM617" s="4"/>
      <c r="AN617" s="4"/>
      <c r="AO617" s="4"/>
      <c r="AP617" s="4"/>
      <c r="AQ617" s="4"/>
      <c r="AR617" s="4"/>
      <c r="AS617" s="4"/>
      <c r="AT617" s="4"/>
      <c r="AU617" s="4"/>
      <c r="AV617" s="4"/>
      <c r="AW617" s="4"/>
      <c r="AX617" s="4"/>
      <c r="AY617" s="4"/>
      <c r="AZ617" s="4"/>
      <c r="BA617" s="4"/>
      <c r="BB617" s="4"/>
      <c r="BC617" s="4"/>
      <c r="BD617" s="4"/>
      <c r="BE617" s="4"/>
      <c r="BF617" s="4"/>
      <c r="BG617" s="4"/>
      <c r="BH617" s="4"/>
      <c r="BI617" s="4"/>
      <c r="BJ617" s="4"/>
      <c r="BK617" s="4"/>
      <c r="BL617" s="4"/>
      <c r="BM617" s="4"/>
      <c r="BN617" s="4"/>
      <c r="BO617" s="4"/>
      <c r="BP617" s="4"/>
      <c r="BQ617" s="4"/>
      <c r="BR617" s="4"/>
      <c r="BS617" s="4"/>
      <c r="BT617" s="4"/>
      <c r="BU617" s="4"/>
      <c r="BV617" s="4"/>
      <c r="BW617" s="4"/>
      <c r="BX617" s="4"/>
      <c r="BY617" s="4"/>
      <c r="BZ617" s="4"/>
      <c r="CA617" s="4"/>
      <c r="CB617" s="4"/>
      <c r="CC617" s="4"/>
      <c r="CD617" s="4"/>
      <c r="CE617" s="4"/>
      <c r="CF617" s="4"/>
      <c r="CG617" s="4"/>
      <c r="CH617" s="4"/>
      <c r="CI617" s="4"/>
      <c r="CJ617" s="4"/>
      <c r="CK617" s="4"/>
      <c r="CL617" s="4"/>
      <c r="CM617" s="4"/>
      <c r="CN617" s="4"/>
      <c r="CO617" s="4"/>
      <c r="CP617" s="4"/>
      <c r="CQ617" s="4"/>
      <c r="CR617" s="4"/>
      <c r="CS617" s="4"/>
      <c r="CT617" s="4"/>
      <c r="CU617" s="4"/>
      <c r="CV617" s="4"/>
      <c r="CW617" s="4"/>
      <c r="CX617" s="4"/>
      <c r="CY617" s="4"/>
      <c r="CZ617" s="4"/>
      <c r="DA617" s="4"/>
      <c r="DB617" s="4"/>
      <c r="DC617" s="4"/>
      <c r="DD617" s="4"/>
      <c r="DE617" s="4"/>
      <c r="DF617" s="4"/>
      <c r="DG617" s="4"/>
      <c r="DH617" s="4"/>
      <c r="DI617" s="4"/>
      <c r="DJ617" s="4"/>
      <c r="DK617" s="4"/>
      <c r="DL617" s="4"/>
      <c r="DM617" s="4"/>
      <c r="DN617" s="4"/>
      <c r="DO617" s="4"/>
      <c r="DP617" s="4"/>
      <c r="DQ617" s="4"/>
      <c r="DR617" s="4"/>
      <c r="DS617" s="4"/>
      <c r="DT617" s="4"/>
      <c r="DU617" s="4"/>
      <c r="DV617" s="4"/>
      <c r="DW617" s="4"/>
      <c r="DX617" s="4"/>
      <c r="DY617" s="4"/>
      <c r="DZ617" s="4"/>
      <c r="EA617" s="4"/>
      <c r="EB617" s="4"/>
      <c r="EC617" s="4"/>
      <c r="ED617" s="4"/>
      <c r="EE617" s="4"/>
      <c r="EF617" s="4"/>
      <c r="EG617" s="4"/>
      <c r="EH617" s="4"/>
      <c r="EI617" s="4"/>
      <c r="EJ617" s="4"/>
      <c r="EK617" s="4"/>
      <c r="EL617" s="4"/>
      <c r="EM617" s="4"/>
      <c r="EN617" s="4"/>
      <c r="EO617" s="4"/>
      <c r="EP617" s="4"/>
      <c r="EQ617" s="4"/>
      <c r="ER617" s="4"/>
      <c r="ES617" s="4"/>
      <c r="ET617" s="4"/>
      <c r="EU617" s="4"/>
      <c r="EV617" s="4"/>
      <c r="EW617" s="4"/>
      <c r="EX617" s="4"/>
      <c r="EY617" s="4"/>
      <c r="EZ617" s="4"/>
      <c r="FA617" s="4"/>
      <c r="FB617" s="4"/>
      <c r="FC617" s="4"/>
      <c r="FD617" s="4"/>
      <c r="FE617" s="4"/>
      <c r="FF617" s="4"/>
      <c r="FG617" s="4"/>
      <c r="FH617" s="4"/>
      <c r="FI617" s="4"/>
      <c r="FJ617" s="4"/>
      <c r="FK617" s="4"/>
      <c r="FL617" s="4"/>
      <c r="FM617" s="4"/>
      <c r="FN617" s="4"/>
      <c r="FO617" s="4"/>
      <c r="FP617" s="4"/>
      <c r="FQ617" s="4"/>
      <c r="FR617" s="4"/>
      <c r="FS617" s="4"/>
      <c r="FT617" s="4"/>
      <c r="FU617" s="4"/>
      <c r="FV617" s="4"/>
      <c r="FW617" s="4"/>
      <c r="FX617" s="4"/>
      <c r="FY617" s="4"/>
      <c r="FZ617" s="4"/>
      <c r="GA617" s="4"/>
      <c r="GB617" s="4"/>
      <c r="GC617" s="4"/>
      <c r="GD617" s="4"/>
      <c r="GE617" s="4"/>
      <c r="GF617" s="4"/>
      <c r="GG617" s="4"/>
      <c r="GH617" s="4"/>
      <c r="GI617" s="4"/>
      <c r="GJ617" s="4"/>
      <c r="GK617" s="4"/>
      <c r="GL617" s="4"/>
      <c r="GM617" s="4"/>
      <c r="GN617" s="4"/>
      <c r="GO617" s="4"/>
      <c r="GP617" s="4"/>
      <c r="GQ617" s="4"/>
      <c r="GR617" s="4"/>
      <c r="GS617" s="4"/>
      <c r="GT617" s="4"/>
      <c r="GU617" s="4"/>
      <c r="GV617" s="4"/>
      <c r="GW617" s="4"/>
      <c r="GX617" s="4"/>
      <c r="GY617" s="4"/>
      <c r="GZ617" s="4"/>
      <c r="HA617" s="4"/>
      <c r="HB617" s="4"/>
      <c r="HC617" s="4"/>
      <c r="HD617" s="4"/>
      <c r="HE617" s="4"/>
      <c r="HF617" s="4"/>
      <c r="HG617" s="4"/>
      <c r="HH617" s="4"/>
      <c r="HI617" s="4"/>
      <c r="HJ617" s="4"/>
      <c r="HK617" s="4"/>
      <c r="HL617" s="4"/>
      <c r="HM617" s="4"/>
      <c r="HN617" s="4"/>
      <c r="HO617" s="4"/>
      <c r="HP617" s="4"/>
      <c r="HQ617" s="4"/>
      <c r="HR617" s="4"/>
      <c r="HS617" s="4"/>
      <c r="HT617" s="4"/>
      <c r="HU617" s="4"/>
      <c r="HV617" s="4"/>
      <c r="HW617" s="4"/>
      <c r="HX617" s="4"/>
      <c r="HY617" s="4"/>
      <c r="HZ617" s="4"/>
      <c r="IA617" s="4"/>
      <c r="IB617" s="4"/>
      <c r="IC617" s="4"/>
      <c r="ID617" s="4"/>
      <c r="IE617" s="4"/>
      <c r="IF617" s="4"/>
      <c r="IG617" s="4"/>
      <c r="IH617" s="4"/>
      <c r="II617" s="4"/>
      <c r="IJ617" s="4"/>
      <c r="IK617" s="4"/>
      <c r="IL617" s="4"/>
    </row>
    <row r="618" spans="1:246">
      <c r="A618" s="1">
        <v>617</v>
      </c>
      <c r="B618" s="5" t="s">
        <v>3005</v>
      </c>
      <c r="C618" s="4" t="s">
        <v>3005</v>
      </c>
      <c r="D618" s="3">
        <v>43066839000135</v>
      </c>
      <c r="F618" s="4" t="s">
        <v>316</v>
      </c>
      <c r="G618" s="4" t="s">
        <v>383</v>
      </c>
      <c r="H618" s="19">
        <v>27235351</v>
      </c>
      <c r="I618" s="19" t="str">
        <f t="shared" si="37"/>
        <v>22 27235351</v>
      </c>
      <c r="J618" s="19"/>
      <c r="K618" s="25" t="s">
        <v>3006</v>
      </c>
      <c r="L618" t="str">
        <f t="shared" si="40"/>
        <v>Tv Narciso 20 Goitacazes 28110000 Rio de Janeiro Campos dos Goytacazes RJ BRASIL</v>
      </c>
      <c r="M618" s="4" t="s">
        <v>3007</v>
      </c>
      <c r="N618" s="4" t="s">
        <v>3008</v>
      </c>
      <c r="O618" s="4" t="s">
        <v>3009</v>
      </c>
      <c r="P618" s="4"/>
      <c r="Q618" s="4" t="s">
        <v>817</v>
      </c>
      <c r="R618" s="20">
        <v>28110000</v>
      </c>
      <c r="S618" s="4" t="s">
        <v>242</v>
      </c>
      <c r="T618" s="4" t="s">
        <v>390</v>
      </c>
      <c r="U618" t="s">
        <v>243</v>
      </c>
      <c r="V618" t="s">
        <v>315</v>
      </c>
      <c r="Z618" s="13">
        <v>0</v>
      </c>
      <c r="AA618" s="13"/>
      <c r="AI618" s="4"/>
      <c r="AK618" s="4"/>
      <c r="AL618" s="4"/>
      <c r="AM618" s="4"/>
      <c r="AN618" s="4"/>
      <c r="AO618" s="4"/>
      <c r="AP618" s="4"/>
      <c r="AQ618" s="4"/>
      <c r="AR618" s="4"/>
      <c r="AS618" s="4"/>
      <c r="AT618" s="4"/>
      <c r="AU618" s="4"/>
      <c r="AV618" s="4"/>
      <c r="AW618" s="4"/>
      <c r="AX618" s="4"/>
      <c r="AY618" s="4"/>
      <c r="AZ618" s="4"/>
      <c r="BA618" s="4"/>
      <c r="BB618" s="4"/>
      <c r="BC618" s="4"/>
      <c r="BD618" s="4"/>
      <c r="BE618" s="4"/>
      <c r="BF618" s="4"/>
      <c r="BG618" s="4"/>
      <c r="BH618" s="4"/>
      <c r="BI618" s="4"/>
      <c r="BJ618" s="4"/>
      <c r="BK618" s="4"/>
      <c r="BL618" s="4"/>
      <c r="BM618" s="4"/>
      <c r="BN618" s="4"/>
      <c r="BO618" s="4"/>
      <c r="BP618" s="4"/>
      <c r="BQ618" s="4"/>
      <c r="BR618" s="4"/>
      <c r="BS618" s="4"/>
      <c r="BT618" s="4"/>
      <c r="BU618" s="4"/>
      <c r="BV618" s="4"/>
      <c r="BW618" s="4"/>
      <c r="BX618" s="4"/>
      <c r="BY618" s="4"/>
      <c r="BZ618" s="4"/>
      <c r="CA618" s="4"/>
      <c r="CB618" s="4"/>
      <c r="CC618" s="4"/>
      <c r="CD618" s="4"/>
      <c r="CE618" s="4"/>
      <c r="CF618" s="4"/>
      <c r="CG618" s="4"/>
      <c r="CH618" s="4"/>
      <c r="CI618" s="4"/>
      <c r="CJ618" s="4"/>
      <c r="CK618" s="4"/>
      <c r="CL618" s="4"/>
      <c r="CM618" s="4"/>
      <c r="CN618" s="4"/>
      <c r="CO618" s="4"/>
      <c r="CP618" s="4"/>
      <c r="CQ618" s="4"/>
      <c r="CR618" s="4"/>
      <c r="CS618" s="4"/>
      <c r="CT618" s="4"/>
      <c r="CU618" s="4"/>
      <c r="CV618" s="4"/>
      <c r="CW618" s="4"/>
      <c r="CX618" s="4"/>
      <c r="CY618" s="4"/>
      <c r="CZ618" s="4"/>
      <c r="DA618" s="4"/>
      <c r="DB618" s="4"/>
      <c r="DC618" s="4"/>
      <c r="DD618" s="4"/>
      <c r="DE618" s="4"/>
      <c r="DF618" s="4"/>
      <c r="DG618" s="4"/>
      <c r="DH618" s="4"/>
      <c r="DI618" s="4"/>
      <c r="DJ618" s="4"/>
      <c r="DK618" s="4"/>
      <c r="DL618" s="4"/>
      <c r="DM618" s="4"/>
      <c r="DN618" s="4"/>
      <c r="DO618" s="4"/>
      <c r="DP618" s="4"/>
      <c r="DQ618" s="4"/>
      <c r="DR618" s="4"/>
      <c r="DS618" s="4"/>
      <c r="DT618" s="4"/>
      <c r="DU618" s="4"/>
      <c r="DV618" s="4"/>
      <c r="DW618" s="4"/>
      <c r="DX618" s="4"/>
      <c r="DY618" s="4"/>
      <c r="DZ618" s="4"/>
      <c r="EA618" s="4"/>
      <c r="EB618" s="4"/>
      <c r="EC618" s="4"/>
      <c r="ED618" s="4"/>
      <c r="EE618" s="4"/>
      <c r="EF618" s="4"/>
      <c r="EG618" s="4"/>
      <c r="EH618" s="4"/>
      <c r="EI618" s="4"/>
      <c r="EJ618" s="4"/>
      <c r="EK618" s="4"/>
      <c r="EL618" s="4"/>
      <c r="EM618" s="4"/>
      <c r="EN618" s="4"/>
      <c r="EO618" s="4"/>
      <c r="EP618" s="4"/>
      <c r="EQ618" s="4"/>
      <c r="ER618" s="4"/>
      <c r="ES618" s="4"/>
      <c r="ET618" s="4"/>
      <c r="EU618" s="4"/>
      <c r="EV618" s="4"/>
      <c r="EW618" s="4"/>
      <c r="EX618" s="4"/>
      <c r="EY618" s="4"/>
      <c r="EZ618" s="4"/>
      <c r="FA618" s="4"/>
      <c r="FB618" s="4"/>
      <c r="FC618" s="4"/>
      <c r="FD618" s="4"/>
      <c r="FE618" s="4"/>
      <c r="FF618" s="4"/>
      <c r="FG618" s="4"/>
      <c r="FH618" s="4"/>
      <c r="FI618" s="4"/>
      <c r="FJ618" s="4"/>
      <c r="FK618" s="4"/>
      <c r="FL618" s="4"/>
      <c r="FM618" s="4"/>
      <c r="FN618" s="4"/>
      <c r="FO618" s="4"/>
      <c r="FP618" s="4"/>
      <c r="FQ618" s="4"/>
      <c r="FR618" s="4"/>
      <c r="FS618" s="4"/>
      <c r="FT618" s="4"/>
      <c r="FU618" s="4"/>
      <c r="FV618" s="4"/>
      <c r="FW618" s="4"/>
      <c r="FX618" s="4"/>
      <c r="FY618" s="4"/>
      <c r="FZ618" s="4"/>
      <c r="GA618" s="4"/>
      <c r="GB618" s="4"/>
      <c r="GC618" s="4"/>
      <c r="GD618" s="4"/>
      <c r="GE618" s="4"/>
      <c r="GF618" s="4"/>
      <c r="GG618" s="4"/>
      <c r="GH618" s="4"/>
      <c r="GI618" s="4"/>
      <c r="GJ618" s="4"/>
      <c r="GK618" s="4"/>
      <c r="GL618" s="4"/>
      <c r="GM618" s="4"/>
      <c r="GN618" s="4"/>
      <c r="GO618" s="4"/>
      <c r="GP618" s="4"/>
      <c r="GQ618" s="4"/>
      <c r="GR618" s="4"/>
      <c r="GS618" s="4"/>
      <c r="GT618" s="4"/>
      <c r="GU618" s="4"/>
      <c r="GV618" s="4"/>
      <c r="GW618" s="4"/>
      <c r="GX618" s="4"/>
      <c r="GY618" s="4"/>
      <c r="GZ618" s="4"/>
      <c r="HA618" s="4"/>
      <c r="HB618" s="4"/>
      <c r="HC618" s="4"/>
      <c r="HD618" s="4"/>
      <c r="HE618" s="4"/>
      <c r="HF618" s="4"/>
      <c r="HG618" s="4"/>
      <c r="HH618" s="4"/>
      <c r="HI618" s="4"/>
      <c r="HJ618" s="4"/>
      <c r="HK618" s="4"/>
      <c r="HL618" s="4"/>
      <c r="HM618" s="4"/>
      <c r="HN618" s="4"/>
      <c r="HO618" s="4"/>
      <c r="HP618" s="4"/>
      <c r="HQ618" s="4"/>
      <c r="HR618" s="4"/>
      <c r="HS618" s="4"/>
      <c r="HT618" s="4"/>
      <c r="HU618" s="4"/>
      <c r="HV618" s="4"/>
      <c r="HW618" s="4"/>
      <c r="HX618" s="4"/>
      <c r="HY618" s="4"/>
      <c r="HZ618" s="4"/>
      <c r="IA618" s="4"/>
      <c r="IB618" s="4"/>
      <c r="IC618" s="4"/>
      <c r="ID618" s="4"/>
      <c r="IE618" s="4"/>
      <c r="IF618" s="4"/>
      <c r="IG618" s="4"/>
      <c r="IH618" s="4"/>
      <c r="II618" s="4"/>
      <c r="IJ618" s="4"/>
      <c r="IK618" s="4"/>
      <c r="IL618" s="4"/>
    </row>
    <row r="619" spans="1:246">
      <c r="A619" s="1">
        <v>618</v>
      </c>
      <c r="B619" s="5" t="s">
        <v>211</v>
      </c>
      <c r="C619" s="4" t="s">
        <v>211</v>
      </c>
      <c r="D619" s="3">
        <v>53113791001013</v>
      </c>
      <c r="F619" s="4" t="s">
        <v>307</v>
      </c>
      <c r="G619" s="4" t="s">
        <v>334</v>
      </c>
      <c r="H619" s="19">
        <v>40040015</v>
      </c>
      <c r="I619" s="19" t="str">
        <f t="shared" si="37"/>
        <v>11 40040015</v>
      </c>
      <c r="J619" s="19"/>
      <c r="K619" s="25" t="s">
        <v>3010</v>
      </c>
      <c r="L619" t="str">
        <f t="shared" si="40"/>
        <v>Av Braz Leme 1000 Bloco A 3o andar Casa Verde 2511000 São Paulo São Paulo SP BRASIL</v>
      </c>
      <c r="M619" s="4" t="s">
        <v>336</v>
      </c>
      <c r="N619" s="4" t="s">
        <v>3011</v>
      </c>
      <c r="O619" s="23">
        <v>1000</v>
      </c>
      <c r="P619" s="4" t="s">
        <v>3012</v>
      </c>
      <c r="Q619" s="4" t="s">
        <v>3013</v>
      </c>
      <c r="R619" s="20">
        <v>2511000</v>
      </c>
      <c r="S619" s="4" t="s">
        <v>341</v>
      </c>
      <c r="T619" s="4" t="s">
        <v>341</v>
      </c>
      <c r="U619" t="s">
        <v>740</v>
      </c>
      <c r="V619" t="s">
        <v>315</v>
      </c>
      <c r="W619" t="s">
        <v>79</v>
      </c>
      <c r="X619" t="s">
        <v>131</v>
      </c>
      <c r="Y619" s="13">
        <v>883254.85800000001</v>
      </c>
      <c r="Z619" s="13">
        <v>892825.70041376504</v>
      </c>
      <c r="AA619" s="300">
        <v>892825.70041376504</v>
      </c>
      <c r="AB619" t="s">
        <v>316</v>
      </c>
      <c r="AC619" s="1">
        <v>3</v>
      </c>
      <c r="AD619" t="s">
        <v>131</v>
      </c>
      <c r="AE619" s="17">
        <v>536766</v>
      </c>
      <c r="AH619" t="s">
        <v>5</v>
      </c>
      <c r="AI619" t="s">
        <v>5</v>
      </c>
      <c r="AK619" s="4"/>
      <c r="AL619" s="4"/>
      <c r="AM619" s="4"/>
      <c r="AN619" s="4"/>
      <c r="AO619" s="4"/>
      <c r="AP619" s="4"/>
      <c r="AQ619" s="4"/>
      <c r="AR619" s="4"/>
      <c r="AS619" s="4"/>
      <c r="AT619" s="4"/>
      <c r="AU619" s="4"/>
      <c r="AV619" s="4"/>
      <c r="AW619" s="4"/>
      <c r="AX619" s="4"/>
      <c r="AY619" s="4"/>
      <c r="AZ619" s="4"/>
      <c r="BA619" s="4"/>
      <c r="BB619" s="4"/>
      <c r="BC619" s="4"/>
      <c r="BD619" s="4"/>
      <c r="BE619" s="4"/>
      <c r="BF619" s="4"/>
      <c r="BG619" s="4"/>
      <c r="BH619" s="4"/>
      <c r="BI619" s="4"/>
      <c r="BJ619" s="4"/>
      <c r="BK619" s="4"/>
      <c r="BL619" s="4"/>
      <c r="BM619" s="4"/>
      <c r="BN619" s="4"/>
      <c r="BO619" s="4"/>
      <c r="BP619" s="4"/>
      <c r="BQ619" s="4"/>
      <c r="BR619" s="4"/>
      <c r="BS619" s="4"/>
      <c r="BT619" s="4"/>
      <c r="BU619" s="4"/>
      <c r="BV619" s="4"/>
      <c r="BW619" s="4"/>
      <c r="BX619" s="4"/>
      <c r="BY619" s="4"/>
      <c r="BZ619" s="4"/>
      <c r="CA619" s="4"/>
      <c r="CB619" s="4"/>
      <c r="CC619" s="4"/>
      <c r="CD619" s="4"/>
      <c r="CE619" s="4"/>
      <c r="CF619" s="4"/>
      <c r="CG619" s="4"/>
      <c r="CH619" s="4"/>
      <c r="CI619" s="4"/>
      <c r="CJ619" s="4"/>
      <c r="CK619" s="4"/>
      <c r="CL619" s="4"/>
      <c r="CM619" s="4"/>
      <c r="CN619" s="4"/>
      <c r="CO619" s="4"/>
      <c r="CP619" s="4"/>
      <c r="CQ619" s="4"/>
      <c r="CR619" s="4"/>
      <c r="CS619" s="4"/>
      <c r="CT619" s="4"/>
      <c r="CU619" s="4"/>
      <c r="CV619" s="4"/>
      <c r="CW619" s="4"/>
      <c r="CX619" s="4"/>
      <c r="CY619" s="4"/>
      <c r="CZ619" s="4"/>
      <c r="DA619" s="4"/>
      <c r="DB619" s="4"/>
      <c r="DC619" s="4"/>
      <c r="DD619" s="4"/>
      <c r="DE619" s="4"/>
      <c r="DF619" s="4"/>
      <c r="DG619" s="4"/>
      <c r="DH619" s="4"/>
      <c r="DI619" s="4"/>
      <c r="DJ619" s="4"/>
      <c r="DK619" s="4"/>
      <c r="DL619" s="4"/>
      <c r="DM619" s="4"/>
      <c r="DN619" s="4"/>
      <c r="DO619" s="4"/>
      <c r="DP619" s="4"/>
      <c r="DQ619" s="4"/>
      <c r="DR619" s="4"/>
      <c r="DS619" s="4"/>
      <c r="DT619" s="4"/>
      <c r="DU619" s="4"/>
      <c r="DV619" s="4"/>
      <c r="DW619" s="4"/>
      <c r="DX619" s="4"/>
      <c r="DY619" s="4"/>
      <c r="DZ619" s="4"/>
      <c r="EA619" s="4"/>
      <c r="EB619" s="4"/>
      <c r="EC619" s="4"/>
      <c r="ED619" s="4"/>
      <c r="EE619" s="4"/>
      <c r="EF619" s="4"/>
      <c r="EG619" s="4"/>
      <c r="EH619" s="4"/>
      <c r="EI619" s="4"/>
      <c r="EJ619" s="4"/>
      <c r="EK619" s="4"/>
      <c r="EL619" s="4"/>
      <c r="EM619" s="4"/>
      <c r="EN619" s="4"/>
      <c r="EO619" s="4"/>
      <c r="EP619" s="4"/>
      <c r="EQ619" s="4"/>
      <c r="ER619" s="4"/>
      <c r="ES619" s="4"/>
      <c r="ET619" s="4"/>
      <c r="EU619" s="4"/>
      <c r="EV619" s="4"/>
      <c r="EW619" s="4"/>
      <c r="EX619" s="4"/>
      <c r="EY619" s="4"/>
      <c r="EZ619" s="4"/>
      <c r="FA619" s="4"/>
      <c r="FB619" s="4"/>
      <c r="FC619" s="4"/>
      <c r="FD619" s="4"/>
      <c r="FE619" s="4"/>
      <c r="FF619" s="4"/>
      <c r="FG619" s="4"/>
      <c r="FH619" s="4"/>
      <c r="FI619" s="4"/>
      <c r="FJ619" s="4"/>
      <c r="FK619" s="4"/>
      <c r="FL619" s="4"/>
      <c r="FM619" s="4"/>
      <c r="FN619" s="4"/>
      <c r="FO619" s="4"/>
      <c r="FP619" s="4"/>
      <c r="FQ619" s="4"/>
      <c r="FR619" s="4"/>
      <c r="FS619" s="4"/>
      <c r="FT619" s="4"/>
      <c r="FU619" s="4"/>
      <c r="FV619" s="4"/>
      <c r="FW619" s="4"/>
      <c r="FX619" s="4"/>
      <c r="FY619" s="4"/>
      <c r="FZ619" s="4"/>
      <c r="GA619" s="4"/>
      <c r="GB619" s="4"/>
      <c r="GC619" s="4"/>
      <c r="GD619" s="4"/>
      <c r="GE619" s="4"/>
      <c r="GF619" s="4"/>
      <c r="GG619" s="4"/>
      <c r="GH619" s="4"/>
      <c r="GI619" s="4"/>
      <c r="GJ619" s="4"/>
      <c r="GK619" s="4"/>
      <c r="GL619" s="4"/>
      <c r="GM619" s="4"/>
      <c r="GN619" s="4"/>
      <c r="GO619" s="4"/>
      <c r="GP619" s="4"/>
      <c r="GQ619" s="4"/>
      <c r="GR619" s="4"/>
      <c r="GS619" s="4"/>
      <c r="GT619" s="4"/>
      <c r="GU619" s="4"/>
      <c r="GV619" s="4"/>
      <c r="GW619" s="4"/>
      <c r="GX619" s="4"/>
      <c r="GY619" s="4"/>
      <c r="GZ619" s="4"/>
      <c r="HA619" s="4"/>
      <c r="HB619" s="4"/>
      <c r="HC619" s="4"/>
      <c r="HD619" s="4"/>
      <c r="HE619" s="4"/>
      <c r="HF619" s="4"/>
      <c r="HG619" s="4"/>
      <c r="HH619" s="4"/>
      <c r="HI619" s="4"/>
      <c r="HJ619" s="4"/>
      <c r="HK619" s="4"/>
      <c r="HL619" s="4"/>
      <c r="HM619" s="4"/>
      <c r="HN619" s="4"/>
      <c r="HO619" s="4"/>
      <c r="HP619" s="4"/>
      <c r="HQ619" s="4"/>
      <c r="HR619" s="4"/>
      <c r="HS619" s="4"/>
      <c r="HT619" s="4"/>
      <c r="HU619" s="4"/>
      <c r="HV619" s="4"/>
      <c r="HW619" s="4"/>
      <c r="HX619" s="4"/>
      <c r="HY619" s="4"/>
      <c r="HZ619" s="4"/>
      <c r="IA619" s="4"/>
      <c r="IB619" s="4"/>
      <c r="IC619" s="4"/>
      <c r="ID619" s="4"/>
      <c r="IE619" s="4"/>
      <c r="IF619" s="4"/>
      <c r="IG619" s="4"/>
      <c r="IH619" s="4"/>
      <c r="II619" s="4"/>
      <c r="IJ619" s="4"/>
      <c r="IK619" s="4"/>
      <c r="IL619" s="4"/>
    </row>
    <row r="620" spans="1:246">
      <c r="A620" s="1">
        <v>619</v>
      </c>
      <c r="B620" s="5" t="s">
        <v>211</v>
      </c>
      <c r="C620" s="4" t="s">
        <v>211</v>
      </c>
      <c r="D620" s="3">
        <v>53113791001013</v>
      </c>
      <c r="F620" s="4" t="s">
        <v>307</v>
      </c>
      <c r="G620" s="4" t="s">
        <v>334</v>
      </c>
      <c r="H620" s="19">
        <v>40040015</v>
      </c>
      <c r="I620" s="19" t="str">
        <f t="shared" si="37"/>
        <v>11 40040015</v>
      </c>
      <c r="J620" s="19"/>
      <c r="K620" s="25" t="s">
        <v>3010</v>
      </c>
      <c r="L620" t="str">
        <f t="shared" si="40"/>
        <v>Av Braz Leme 1000 Bloco A 3o andar Casa Verde 2511000 São Paulo São Paulo SP BRASIL</v>
      </c>
      <c r="M620" s="4" t="s">
        <v>336</v>
      </c>
      <c r="N620" s="4" t="s">
        <v>3011</v>
      </c>
      <c r="O620" s="23">
        <v>1000</v>
      </c>
      <c r="P620" s="4" t="s">
        <v>3012</v>
      </c>
      <c r="Q620" s="4" t="s">
        <v>3013</v>
      </c>
      <c r="R620" s="20">
        <v>2511000</v>
      </c>
      <c r="S620" s="4" t="s">
        <v>341</v>
      </c>
      <c r="T620" s="4" t="s">
        <v>341</v>
      </c>
      <c r="U620" t="s">
        <v>740</v>
      </c>
      <c r="V620" t="s">
        <v>315</v>
      </c>
      <c r="W620" t="s">
        <v>79</v>
      </c>
      <c r="X620" t="s">
        <v>131</v>
      </c>
      <c r="Y620" s="13">
        <v>33137.3193298935</v>
      </c>
      <c r="Z620" s="13">
        <v>33496.391267204701</v>
      </c>
      <c r="AA620" s="309">
        <v>33496.391267204701</v>
      </c>
      <c r="AB620" t="s">
        <v>316</v>
      </c>
      <c r="AC620" s="1">
        <v>3</v>
      </c>
      <c r="AD620" t="s">
        <v>131</v>
      </c>
      <c r="AE620" s="17">
        <v>20138</v>
      </c>
      <c r="AH620" t="s">
        <v>4</v>
      </c>
      <c r="AI620" t="s">
        <v>4</v>
      </c>
      <c r="AK620" s="4"/>
      <c r="AL620" s="4"/>
      <c r="AM620" s="4"/>
      <c r="AN620" s="4"/>
      <c r="AO620" s="4"/>
      <c r="AP620" s="4"/>
      <c r="AQ620" s="4"/>
      <c r="AR620" s="4"/>
      <c r="AS620" s="4"/>
      <c r="AT620" s="4"/>
      <c r="AU620" s="4"/>
      <c r="AV620" s="4"/>
      <c r="AW620" s="4"/>
      <c r="AX620" s="4"/>
      <c r="AY620" s="4"/>
      <c r="AZ620" s="4"/>
      <c r="BA620" s="4"/>
      <c r="BB620" s="4"/>
      <c r="BC620" s="4"/>
      <c r="BD620" s="4"/>
      <c r="BE620" s="4"/>
      <c r="BF620" s="4"/>
      <c r="BG620" s="4"/>
      <c r="BH620" s="4"/>
      <c r="BI620" s="4"/>
      <c r="BJ620" s="4"/>
      <c r="BK620" s="4"/>
      <c r="BL620" s="4"/>
      <c r="BM620" s="4"/>
      <c r="BN620" s="4"/>
      <c r="BO620" s="4"/>
      <c r="BP620" s="4"/>
      <c r="BQ620" s="4"/>
      <c r="BR620" s="4"/>
      <c r="BS620" s="4"/>
      <c r="BT620" s="4"/>
      <c r="BU620" s="4"/>
      <c r="BV620" s="4"/>
      <c r="BW620" s="4"/>
      <c r="BX620" s="4"/>
      <c r="BY620" s="4"/>
      <c r="BZ620" s="4"/>
      <c r="CA620" s="4"/>
      <c r="CB620" s="4"/>
      <c r="CC620" s="4"/>
      <c r="CD620" s="4"/>
      <c r="CE620" s="4"/>
      <c r="CF620" s="4"/>
      <c r="CG620" s="4"/>
      <c r="CH620" s="4"/>
      <c r="CI620" s="4"/>
      <c r="CJ620" s="4"/>
      <c r="CK620" s="4"/>
      <c r="CL620" s="4"/>
      <c r="CM620" s="4"/>
      <c r="CN620" s="4"/>
      <c r="CO620" s="4"/>
      <c r="CP620" s="4"/>
      <c r="CQ620" s="4"/>
      <c r="CR620" s="4"/>
      <c r="CS620" s="4"/>
      <c r="CT620" s="4"/>
      <c r="CU620" s="4"/>
      <c r="CV620" s="4"/>
      <c r="CW620" s="4"/>
      <c r="CX620" s="4"/>
      <c r="CY620" s="4"/>
      <c r="CZ620" s="4"/>
      <c r="DA620" s="4"/>
      <c r="DB620" s="4"/>
      <c r="DC620" s="4"/>
      <c r="DD620" s="4"/>
      <c r="DE620" s="4"/>
      <c r="DF620" s="4"/>
      <c r="DG620" s="4"/>
      <c r="DH620" s="4"/>
      <c r="DI620" s="4"/>
      <c r="DJ620" s="4"/>
      <c r="DK620" s="4"/>
      <c r="DL620" s="4"/>
      <c r="DM620" s="4"/>
      <c r="DN620" s="4"/>
      <c r="DO620" s="4"/>
      <c r="DP620" s="4"/>
      <c r="DQ620" s="4"/>
      <c r="DR620" s="4"/>
      <c r="DS620" s="4"/>
      <c r="DT620" s="4"/>
      <c r="DU620" s="4"/>
      <c r="DV620" s="4"/>
      <c r="DW620" s="4"/>
      <c r="DX620" s="4"/>
      <c r="DY620" s="4"/>
      <c r="DZ620" s="4"/>
      <c r="EA620" s="4"/>
      <c r="EB620" s="4"/>
      <c r="EC620" s="4"/>
      <c r="ED620" s="4"/>
      <c r="EE620" s="4"/>
      <c r="EF620" s="4"/>
      <c r="EG620" s="4"/>
      <c r="EH620" s="4"/>
      <c r="EI620" s="4"/>
      <c r="EJ620" s="4"/>
      <c r="EK620" s="4"/>
      <c r="EL620" s="4"/>
      <c r="EM620" s="4"/>
      <c r="EN620" s="4"/>
      <c r="EO620" s="4"/>
      <c r="EP620" s="4"/>
      <c r="EQ620" s="4"/>
      <c r="ER620" s="4"/>
      <c r="ES620" s="4"/>
      <c r="ET620" s="4"/>
      <c r="EU620" s="4"/>
      <c r="EV620" s="4"/>
      <c r="EW620" s="4"/>
      <c r="EX620" s="4"/>
      <c r="EY620" s="4"/>
      <c r="EZ620" s="4"/>
      <c r="FA620" s="4"/>
      <c r="FB620" s="4"/>
      <c r="FC620" s="4"/>
      <c r="FD620" s="4"/>
      <c r="FE620" s="4"/>
      <c r="FF620" s="4"/>
      <c r="FG620" s="4"/>
      <c r="FH620" s="4"/>
      <c r="FI620" s="4"/>
      <c r="FJ620" s="4"/>
      <c r="FK620" s="4"/>
      <c r="FL620" s="4"/>
      <c r="FM620" s="4"/>
      <c r="FN620" s="4"/>
      <c r="FO620" s="4"/>
      <c r="FP620" s="4"/>
      <c r="FQ620" s="4"/>
      <c r="FR620" s="4"/>
      <c r="FS620" s="4"/>
      <c r="FT620" s="4"/>
      <c r="FU620" s="4"/>
      <c r="FV620" s="4"/>
      <c r="FW620" s="4"/>
      <c r="FX620" s="4"/>
      <c r="FY620" s="4"/>
      <c r="FZ620" s="4"/>
      <c r="GA620" s="4"/>
      <c r="GB620" s="4"/>
      <c r="GC620" s="4"/>
      <c r="GD620" s="4"/>
      <c r="GE620" s="4"/>
      <c r="GF620" s="4"/>
      <c r="GG620" s="4"/>
      <c r="GH620" s="4"/>
      <c r="GI620" s="4"/>
      <c r="GJ620" s="4"/>
      <c r="GK620" s="4"/>
      <c r="GL620" s="4"/>
      <c r="GM620" s="4"/>
      <c r="GN620" s="4"/>
      <c r="GO620" s="4"/>
      <c r="GP620" s="4"/>
      <c r="GQ620" s="4"/>
      <c r="GR620" s="4"/>
      <c r="GS620" s="4"/>
      <c r="GT620" s="4"/>
      <c r="GU620" s="4"/>
      <c r="GV620" s="4"/>
      <c r="GW620" s="4"/>
      <c r="GX620" s="4"/>
      <c r="GY620" s="4"/>
      <c r="GZ620" s="4"/>
      <c r="HA620" s="4"/>
      <c r="HB620" s="4"/>
      <c r="HC620" s="4"/>
      <c r="HD620" s="4"/>
      <c r="HE620" s="4"/>
      <c r="HF620" s="4"/>
      <c r="HG620" s="4"/>
      <c r="HH620" s="4"/>
      <c r="HI620" s="4"/>
      <c r="HJ620" s="4"/>
      <c r="HK620" s="4"/>
      <c r="HL620" s="4"/>
      <c r="HM620" s="4"/>
      <c r="HN620" s="4"/>
      <c r="HO620" s="4"/>
      <c r="HP620" s="4"/>
      <c r="HQ620" s="4"/>
      <c r="HR620" s="4"/>
      <c r="HS620" s="4"/>
      <c r="HT620" s="4"/>
      <c r="HU620" s="4"/>
      <c r="HV620" s="4"/>
      <c r="HW620" s="4"/>
      <c r="HX620" s="4"/>
      <c r="HY620" s="4"/>
      <c r="HZ620" s="4"/>
      <c r="IA620" s="4"/>
      <c r="IB620" s="4"/>
      <c r="IC620" s="4"/>
      <c r="ID620" s="4"/>
      <c r="IE620" s="4"/>
      <c r="IF620" s="4"/>
      <c r="IG620" s="4"/>
      <c r="IH620" s="4"/>
      <c r="II620" s="4"/>
      <c r="IJ620" s="4"/>
      <c r="IK620" s="4"/>
      <c r="IL620" s="4"/>
    </row>
    <row r="621" spans="1:246">
      <c r="A621" s="1">
        <v>620</v>
      </c>
      <c r="B621" s="5" t="s">
        <v>3014</v>
      </c>
      <c r="C621" s="4" t="s">
        <v>3014</v>
      </c>
      <c r="D621" s="3">
        <v>27143007000895</v>
      </c>
      <c r="F621" t="s">
        <v>307</v>
      </c>
      <c r="G621" s="4" t="s">
        <v>581</v>
      </c>
      <c r="H621" s="19">
        <v>33486940</v>
      </c>
      <c r="I621" s="19" t="str">
        <f t="shared" si="37"/>
        <v>27 33486940</v>
      </c>
      <c r="J621" s="19"/>
      <c r="K621" s="25" t="s">
        <v>3015</v>
      </c>
      <c r="L621" t="str">
        <f t="shared" si="40"/>
        <v>Av Vinte e Oito de Março 13 Loja 55 Centro 28020740 Rio de Janeiro Campos dos Goytacazes RJ BRASIL</v>
      </c>
      <c r="M621" s="4" t="s">
        <v>336</v>
      </c>
      <c r="N621" s="4" t="s">
        <v>1247</v>
      </c>
      <c r="O621" s="4" t="s">
        <v>702</v>
      </c>
      <c r="P621" s="4" t="s">
        <v>3016</v>
      </c>
      <c r="Q621" s="4" t="s">
        <v>381</v>
      </c>
      <c r="R621" s="20">
        <v>28020740</v>
      </c>
      <c r="S621" s="4" t="s">
        <v>242</v>
      </c>
      <c r="T621" s="4" t="s">
        <v>390</v>
      </c>
      <c r="U621" s="4" t="s">
        <v>243</v>
      </c>
      <c r="V621" t="s">
        <v>315</v>
      </c>
      <c r="W621" t="s">
        <v>79</v>
      </c>
      <c r="X621" t="s">
        <v>131</v>
      </c>
      <c r="Y621" s="13">
        <v>2891493.4061355102</v>
      </c>
      <c r="Z621" s="13">
        <v>2922825.2748581301</v>
      </c>
      <c r="AA621" s="309">
        <v>2922825.2748581301</v>
      </c>
      <c r="AB621" t="s">
        <v>316</v>
      </c>
      <c r="AC621" s="1">
        <v>3</v>
      </c>
      <c r="AD621" t="s">
        <v>131</v>
      </c>
      <c r="AE621" s="17">
        <v>1757199.9</v>
      </c>
      <c r="AH621" t="s">
        <v>4</v>
      </c>
      <c r="AI621" t="s">
        <v>4</v>
      </c>
      <c r="AK621" s="4"/>
      <c r="AL621" s="4"/>
      <c r="AM621" s="4"/>
      <c r="AN621" s="4"/>
      <c r="AO621" s="4"/>
      <c r="AP621" s="4"/>
      <c r="AQ621" s="4"/>
      <c r="AR621" s="4"/>
      <c r="AS621" s="4"/>
      <c r="AT621" s="4"/>
      <c r="AU621" s="4"/>
      <c r="AV621" s="4"/>
      <c r="AW621" s="4"/>
      <c r="AX621" s="4"/>
      <c r="AY621" s="4"/>
      <c r="AZ621" s="4"/>
      <c r="BA621" s="4"/>
      <c r="BB621" s="4"/>
      <c r="BC621" s="4"/>
      <c r="BD621" s="4"/>
      <c r="BE621" s="4"/>
      <c r="BF621" s="4"/>
      <c r="BG621" s="4"/>
      <c r="BH621" s="4"/>
      <c r="BI621" s="4"/>
      <c r="BJ621" s="4"/>
      <c r="BK621" s="4"/>
      <c r="BL621" s="4"/>
      <c r="BM621" s="4"/>
      <c r="BN621" s="4"/>
      <c r="BO621" s="4"/>
      <c r="BP621" s="4"/>
      <c r="BQ621" s="4"/>
      <c r="BR621" s="4"/>
      <c r="BS621" s="4"/>
      <c r="BT621" s="4"/>
      <c r="BU621" s="4"/>
      <c r="BV621" s="4"/>
      <c r="BW621" s="4"/>
      <c r="BX621" s="4"/>
      <c r="BY621" s="4"/>
      <c r="BZ621" s="4"/>
      <c r="CA621" s="4"/>
      <c r="CB621" s="4"/>
      <c r="CC621" s="4"/>
      <c r="CD621" s="4"/>
      <c r="CE621" s="4"/>
      <c r="CF621" s="4"/>
      <c r="CG621" s="4"/>
      <c r="CH621" s="4"/>
      <c r="CI621" s="4"/>
      <c r="CJ621" s="4"/>
      <c r="CK621" s="4"/>
      <c r="CL621" s="4"/>
      <c r="CM621" s="4"/>
      <c r="CN621" s="4"/>
      <c r="CO621" s="4"/>
      <c r="CP621" s="4"/>
      <c r="CQ621" s="4"/>
      <c r="CR621" s="4"/>
      <c r="CS621" s="4"/>
      <c r="CT621" s="4"/>
      <c r="CU621" s="4"/>
      <c r="CV621" s="4"/>
      <c r="CW621" s="4"/>
      <c r="CX621" s="4"/>
      <c r="CY621" s="4"/>
      <c r="CZ621" s="4"/>
      <c r="DA621" s="4"/>
      <c r="DB621" s="4"/>
      <c r="DC621" s="4"/>
      <c r="DD621" s="4"/>
      <c r="DE621" s="4"/>
      <c r="DF621" s="4"/>
      <c r="DG621" s="4"/>
      <c r="DH621" s="4"/>
      <c r="DI621" s="4"/>
      <c r="DJ621" s="4"/>
      <c r="DK621" s="4"/>
      <c r="DL621" s="4"/>
      <c r="DM621" s="4"/>
      <c r="DN621" s="4"/>
      <c r="DO621" s="4"/>
      <c r="DP621" s="4"/>
      <c r="DQ621" s="4"/>
      <c r="DR621" s="4"/>
      <c r="DS621" s="4"/>
      <c r="DT621" s="4"/>
      <c r="DU621" s="4"/>
      <c r="DV621" s="4"/>
      <c r="DW621" s="4"/>
      <c r="DX621" s="4"/>
      <c r="DY621" s="4"/>
      <c r="DZ621" s="4"/>
      <c r="EA621" s="4"/>
      <c r="EB621" s="4"/>
      <c r="EC621" s="4"/>
      <c r="ED621" s="4"/>
      <c r="EE621" s="4"/>
      <c r="EF621" s="4"/>
      <c r="EG621" s="4"/>
      <c r="EH621" s="4"/>
      <c r="EI621" s="4"/>
      <c r="EJ621" s="4"/>
      <c r="EK621" s="4"/>
      <c r="EL621" s="4"/>
      <c r="EM621" s="4"/>
      <c r="EN621" s="4"/>
      <c r="EO621" s="4"/>
      <c r="EP621" s="4"/>
      <c r="EQ621" s="4"/>
      <c r="ER621" s="4"/>
      <c r="ES621" s="4"/>
      <c r="ET621" s="4"/>
      <c r="EU621" s="4"/>
      <c r="EV621" s="4"/>
      <c r="EW621" s="4"/>
      <c r="EX621" s="4"/>
      <c r="EY621" s="4"/>
      <c r="EZ621" s="4"/>
      <c r="FA621" s="4"/>
      <c r="FB621" s="4"/>
      <c r="FC621" s="4"/>
      <c r="FD621" s="4"/>
      <c r="FE621" s="4"/>
      <c r="FF621" s="4"/>
      <c r="FG621" s="4"/>
      <c r="FH621" s="4"/>
      <c r="FI621" s="4"/>
      <c r="FJ621" s="4"/>
      <c r="FK621" s="4"/>
      <c r="FL621" s="4"/>
      <c r="FM621" s="4"/>
      <c r="FN621" s="4"/>
      <c r="FO621" s="4"/>
      <c r="FP621" s="4"/>
      <c r="FQ621" s="4"/>
      <c r="FR621" s="4"/>
      <c r="FS621" s="4"/>
      <c r="FT621" s="4"/>
      <c r="FU621" s="4"/>
      <c r="FV621" s="4"/>
      <c r="FW621" s="4"/>
      <c r="FX621" s="4"/>
      <c r="FY621" s="4"/>
      <c r="FZ621" s="4"/>
      <c r="GA621" s="4"/>
      <c r="GB621" s="4"/>
      <c r="GC621" s="4"/>
      <c r="GD621" s="4"/>
      <c r="GE621" s="4"/>
      <c r="GF621" s="4"/>
      <c r="GG621" s="4"/>
      <c r="GH621" s="4"/>
      <c r="GI621" s="4"/>
      <c r="GJ621" s="4"/>
      <c r="GK621" s="4"/>
      <c r="GL621" s="4"/>
      <c r="GM621" s="4"/>
      <c r="GN621" s="4"/>
      <c r="GO621" s="4"/>
      <c r="GP621" s="4"/>
      <c r="GQ621" s="4"/>
      <c r="GR621" s="4"/>
      <c r="GS621" s="4"/>
      <c r="GT621" s="4"/>
      <c r="GU621" s="4"/>
      <c r="GV621" s="4"/>
      <c r="GW621" s="4"/>
      <c r="GX621" s="4"/>
      <c r="GY621" s="4"/>
      <c r="GZ621" s="4"/>
      <c r="HA621" s="4"/>
      <c r="HB621" s="4"/>
      <c r="HC621" s="4"/>
      <c r="HD621" s="4"/>
      <c r="HE621" s="4"/>
      <c r="HF621" s="4"/>
      <c r="HG621" s="4"/>
      <c r="HH621" s="4"/>
      <c r="HI621" s="4"/>
      <c r="HJ621" s="4"/>
      <c r="HK621" s="4"/>
      <c r="HL621" s="4"/>
      <c r="HM621" s="4"/>
      <c r="HN621" s="4"/>
      <c r="HO621" s="4"/>
      <c r="HP621" s="4"/>
      <c r="HQ621" s="4"/>
      <c r="HR621" s="4"/>
      <c r="HS621" s="4"/>
      <c r="HT621" s="4"/>
      <c r="HU621" s="4"/>
      <c r="HV621" s="4"/>
      <c r="HW621" s="4"/>
      <c r="HX621" s="4"/>
      <c r="HY621" s="4"/>
      <c r="HZ621" s="4"/>
      <c r="IA621" s="4"/>
      <c r="IB621" s="4"/>
      <c r="IC621" s="4"/>
      <c r="ID621" s="4"/>
      <c r="IE621" s="4"/>
      <c r="IF621" s="4"/>
      <c r="IG621" s="4"/>
      <c r="IH621" s="4"/>
      <c r="II621" s="4"/>
      <c r="IJ621" s="4"/>
      <c r="IK621" s="4"/>
      <c r="IL621" s="4"/>
    </row>
    <row r="622" spans="1:246" ht="13.5" customHeight="1">
      <c r="A622" s="1">
        <v>621</v>
      </c>
      <c r="B622" s="5" t="s">
        <v>3017</v>
      </c>
      <c r="C622" s="4" t="s">
        <v>3017</v>
      </c>
      <c r="D622" s="3">
        <v>23889372000116</v>
      </c>
      <c r="F622" t="s">
        <v>316</v>
      </c>
      <c r="G622" s="4" t="s">
        <v>383</v>
      </c>
      <c r="H622" s="19" t="s">
        <v>3018</v>
      </c>
      <c r="I622" s="19" t="str">
        <f t="shared" si="37"/>
        <v>22 2735-4408</v>
      </c>
      <c r="J622" s="19"/>
      <c r="K622" s="25" t="s">
        <v>3019</v>
      </c>
      <c r="L622" t="str">
        <f t="shared" si="40"/>
        <v>Estrada Rj 240 Loja 01 Campo da Praia 28200000 Rio de Janeiro São João da Barra RJ BRASIL</v>
      </c>
      <c r="M622" s="4" t="s">
        <v>484</v>
      </c>
      <c r="N622" s="4" t="s">
        <v>3020</v>
      </c>
      <c r="O622" s="4"/>
      <c r="P622" s="4" t="s">
        <v>2326</v>
      </c>
      <c r="Q622" s="4" t="s">
        <v>3021</v>
      </c>
      <c r="R622" s="20">
        <v>28200000</v>
      </c>
      <c r="S622" s="4" t="s">
        <v>242</v>
      </c>
      <c r="T622" s="4" t="s">
        <v>324</v>
      </c>
      <c r="U622" s="4" t="s">
        <v>243</v>
      </c>
      <c r="V622" t="s">
        <v>315</v>
      </c>
      <c r="W622" t="s">
        <v>79</v>
      </c>
      <c r="X622" t="s">
        <v>131</v>
      </c>
      <c r="Y622" s="13">
        <v>2000</v>
      </c>
      <c r="Z622" s="13">
        <v>2000</v>
      </c>
      <c r="AA622" s="303">
        <v>2000</v>
      </c>
      <c r="AH622" t="s">
        <v>4</v>
      </c>
      <c r="AI622" s="4"/>
      <c r="AK622" s="4"/>
      <c r="AL622" s="4"/>
      <c r="AM622" s="4"/>
      <c r="AN622" s="4"/>
      <c r="AO622" s="4"/>
      <c r="AP622" s="4"/>
      <c r="AQ622" s="4"/>
      <c r="AR622" s="4"/>
      <c r="AS622" s="4"/>
      <c r="AT622" s="4"/>
      <c r="AU622" s="4"/>
      <c r="AV622" s="4"/>
      <c r="AW622" s="4"/>
      <c r="AX622" s="4"/>
      <c r="AY622" s="4"/>
      <c r="AZ622" s="4"/>
      <c r="BA622" s="4"/>
      <c r="BB622" s="4"/>
      <c r="BC622" s="4"/>
      <c r="BD622" s="4"/>
      <c r="BE622" s="4"/>
      <c r="BF622" s="4"/>
      <c r="BG622" s="4"/>
      <c r="BH622" s="4"/>
      <c r="BI622" s="4"/>
      <c r="BJ622" s="4"/>
      <c r="BK622" s="4"/>
      <c r="BL622" s="4"/>
      <c r="BM622" s="4"/>
      <c r="BN622" s="4"/>
      <c r="BO622" s="4"/>
      <c r="BP622" s="4"/>
      <c r="BQ622" s="4"/>
      <c r="BR622" s="4"/>
      <c r="BS622" s="4"/>
      <c r="BT622" s="4"/>
      <c r="BU622" s="4"/>
      <c r="BV622" s="4"/>
      <c r="BW622" s="4"/>
      <c r="BX622" s="4"/>
      <c r="BY622" s="4"/>
      <c r="BZ622" s="4"/>
      <c r="CA622" s="4"/>
      <c r="CB622" s="4"/>
      <c r="CC622" s="4"/>
      <c r="CD622" s="4"/>
      <c r="CE622" s="4"/>
      <c r="CF622" s="4"/>
      <c r="CG622" s="4"/>
      <c r="CH622" s="4"/>
      <c r="CI622" s="4"/>
      <c r="CJ622" s="4"/>
      <c r="CK622" s="4"/>
      <c r="CL622" s="4"/>
      <c r="CM622" s="4"/>
      <c r="CN622" s="4"/>
      <c r="CO622" s="4"/>
      <c r="CP622" s="4"/>
      <c r="CQ622" s="4"/>
      <c r="CR622" s="4"/>
      <c r="CS622" s="4"/>
      <c r="CT622" s="4"/>
      <c r="CU622" s="4"/>
      <c r="CV622" s="4"/>
      <c r="CW622" s="4"/>
      <c r="CX622" s="4"/>
      <c r="CY622" s="4"/>
      <c r="CZ622" s="4"/>
      <c r="DA622" s="4"/>
      <c r="DB622" s="4"/>
      <c r="DC622" s="4"/>
      <c r="DD622" s="4"/>
      <c r="DE622" s="4"/>
      <c r="DF622" s="4"/>
      <c r="DG622" s="4"/>
      <c r="DH622" s="4"/>
      <c r="DI622" s="4"/>
      <c r="DJ622" s="4"/>
      <c r="DK622" s="4"/>
      <c r="DL622" s="4"/>
      <c r="DM622" s="4"/>
      <c r="DN622" s="4"/>
      <c r="DO622" s="4"/>
      <c r="DP622" s="4"/>
      <c r="DQ622" s="4"/>
      <c r="DR622" s="4"/>
      <c r="DS622" s="4"/>
      <c r="DT622" s="4"/>
      <c r="DU622" s="4"/>
      <c r="DV622" s="4"/>
      <c r="DW622" s="4"/>
      <c r="DX622" s="4"/>
      <c r="DY622" s="4"/>
      <c r="DZ622" s="4"/>
      <c r="EA622" s="4"/>
      <c r="EB622" s="4"/>
      <c r="EC622" s="4"/>
      <c r="ED622" s="4"/>
      <c r="EE622" s="4"/>
      <c r="EF622" s="4"/>
      <c r="EG622" s="4"/>
      <c r="EH622" s="4"/>
      <c r="EI622" s="4"/>
      <c r="EJ622" s="4"/>
      <c r="EK622" s="4"/>
      <c r="EL622" s="4"/>
      <c r="EM622" s="4"/>
      <c r="EN622" s="4"/>
      <c r="EO622" s="4"/>
      <c r="EP622" s="4"/>
      <c r="EQ622" s="4"/>
      <c r="ER622" s="4"/>
      <c r="ES622" s="4"/>
      <c r="ET622" s="4"/>
      <c r="EU622" s="4"/>
      <c r="EV622" s="4"/>
      <c r="EW622" s="4"/>
      <c r="EX622" s="4"/>
      <c r="EY622" s="4"/>
      <c r="EZ622" s="4"/>
      <c r="FA622" s="4"/>
      <c r="FB622" s="4"/>
      <c r="FC622" s="4"/>
      <c r="FD622" s="4"/>
      <c r="FE622" s="4"/>
      <c r="FF622" s="4"/>
      <c r="FG622" s="4"/>
      <c r="FH622" s="4"/>
      <c r="FI622" s="4"/>
      <c r="FJ622" s="4"/>
      <c r="FK622" s="4"/>
      <c r="FL622" s="4"/>
      <c r="FM622" s="4"/>
      <c r="FN622" s="4"/>
      <c r="FO622" s="4"/>
      <c r="FP622" s="4"/>
      <c r="FQ622" s="4"/>
      <c r="FR622" s="4"/>
      <c r="FS622" s="4"/>
      <c r="FT622" s="4"/>
      <c r="FU622" s="4"/>
      <c r="FV622" s="4"/>
      <c r="FW622" s="4"/>
      <c r="FX622" s="4"/>
      <c r="FY622" s="4"/>
      <c r="FZ622" s="4"/>
      <c r="GA622" s="4"/>
      <c r="GB622" s="4"/>
      <c r="GC622" s="4"/>
      <c r="GD622" s="4"/>
      <c r="GE622" s="4"/>
      <c r="GF622" s="4"/>
      <c r="GG622" s="4"/>
      <c r="GH622" s="4"/>
      <c r="GI622" s="4"/>
      <c r="GJ622" s="4"/>
      <c r="GK622" s="4"/>
      <c r="GL622" s="4"/>
      <c r="GM622" s="4"/>
      <c r="GN622" s="4"/>
      <c r="GO622" s="4"/>
      <c r="GP622" s="4"/>
      <c r="GQ622" s="4"/>
      <c r="GR622" s="4"/>
      <c r="GS622" s="4"/>
      <c r="GT622" s="4"/>
      <c r="GU622" s="4"/>
      <c r="GV622" s="4"/>
      <c r="GW622" s="4"/>
      <c r="GX622" s="4"/>
      <c r="GY622" s="4"/>
      <c r="GZ622" s="4"/>
      <c r="HA622" s="4"/>
      <c r="HB622" s="4"/>
      <c r="HC622" s="4"/>
      <c r="HD622" s="4"/>
      <c r="HE622" s="4"/>
      <c r="HF622" s="4"/>
      <c r="HG622" s="4"/>
      <c r="HH622" s="4"/>
      <c r="HI622" s="4"/>
      <c r="HJ622" s="4"/>
      <c r="HK622" s="4"/>
      <c r="HL622" s="4"/>
      <c r="HM622" s="4"/>
      <c r="HN622" s="4"/>
      <c r="HO622" s="4"/>
      <c r="HP622" s="4"/>
      <c r="HQ622" s="4"/>
      <c r="HR622" s="4"/>
      <c r="HS622" s="4"/>
      <c r="HT622" s="4"/>
      <c r="HU622" s="4"/>
      <c r="HV622" s="4"/>
      <c r="HW622" s="4"/>
      <c r="HX622" s="4"/>
      <c r="HY622" s="4"/>
      <c r="HZ622" s="4"/>
      <c r="IA622" s="4"/>
      <c r="IB622" s="4"/>
      <c r="IC622" s="4"/>
      <c r="ID622" s="4"/>
      <c r="IE622" s="4"/>
      <c r="IF622" s="4"/>
      <c r="IG622" s="4"/>
      <c r="IH622" s="4"/>
      <c r="II622" s="4"/>
      <c r="IJ622" s="4"/>
      <c r="IK622" s="4"/>
      <c r="IL622" s="4"/>
    </row>
    <row r="623" spans="1:246">
      <c r="A623" s="1">
        <v>622</v>
      </c>
      <c r="B623" s="5" t="s">
        <v>3022</v>
      </c>
      <c r="C623" s="4" t="s">
        <v>3022</v>
      </c>
      <c r="D623" s="3">
        <v>2764798000688</v>
      </c>
      <c r="E623" s="4"/>
      <c r="F623" s="4" t="s">
        <v>307</v>
      </c>
      <c r="G623" s="4"/>
      <c r="H623" s="19" t="s">
        <v>3023</v>
      </c>
      <c r="I623" s="19" t="str">
        <f t="shared" si="37"/>
        <v>11 2446-3511/ 2482-0896</v>
      </c>
      <c r="J623" s="19"/>
      <c r="K623" s="25" t="s">
        <v>3024</v>
      </c>
      <c r="L623" t="s">
        <v>344</v>
      </c>
      <c r="M623" s="4"/>
      <c r="N623" s="4"/>
      <c r="O623" s="4"/>
      <c r="P623" s="4"/>
      <c r="Q623" s="4"/>
      <c r="R623" s="4"/>
      <c r="S623" s="4"/>
      <c r="T623" s="4"/>
      <c r="U623" s="4"/>
      <c r="V623" s="4"/>
      <c r="W623" s="4"/>
      <c r="X623" s="4"/>
      <c r="Y623" s="4"/>
      <c r="Z623" s="13">
        <v>0</v>
      </c>
      <c r="AA623" s="13"/>
      <c r="AB623" s="4"/>
      <c r="AC623" s="22"/>
      <c r="AD623" s="4"/>
      <c r="AE623" s="8"/>
      <c r="AF623" s="4"/>
      <c r="AG623" s="4"/>
      <c r="AH623" s="4"/>
      <c r="AI623" s="4"/>
      <c r="AK623" s="4"/>
      <c r="AL623" s="4"/>
      <c r="AM623" s="4"/>
      <c r="AN623" s="4"/>
      <c r="AO623" s="4"/>
      <c r="AP623" s="4"/>
      <c r="AQ623" s="4"/>
      <c r="AR623" s="4"/>
      <c r="AS623" s="4"/>
      <c r="AT623" s="4"/>
      <c r="AU623" s="4"/>
      <c r="AV623" s="4"/>
      <c r="AW623" s="4"/>
      <c r="AX623" s="4"/>
      <c r="AY623" s="4"/>
      <c r="AZ623" s="4"/>
      <c r="BA623" s="4"/>
      <c r="BB623" s="4"/>
      <c r="BC623" s="4"/>
      <c r="BD623" s="4"/>
      <c r="BE623" s="4"/>
      <c r="BF623" s="4"/>
      <c r="BG623" s="4"/>
      <c r="BH623" s="4"/>
      <c r="BI623" s="4"/>
      <c r="BJ623" s="4"/>
      <c r="BK623" s="4"/>
      <c r="BL623" s="4"/>
      <c r="BM623" s="4"/>
      <c r="BN623" s="4"/>
      <c r="BO623" s="4"/>
      <c r="BP623" s="4"/>
      <c r="BQ623" s="4"/>
      <c r="BR623" s="4"/>
      <c r="BS623" s="4"/>
      <c r="BT623" s="4"/>
      <c r="BU623" s="4"/>
      <c r="BV623" s="4"/>
      <c r="BW623" s="4"/>
      <c r="BX623" s="4"/>
      <c r="BY623" s="4"/>
      <c r="BZ623" s="4"/>
      <c r="CA623" s="4"/>
      <c r="CB623" s="4"/>
      <c r="CC623" s="4"/>
      <c r="CD623" s="4"/>
      <c r="CE623" s="4"/>
      <c r="CF623" s="4"/>
      <c r="CG623" s="4"/>
      <c r="CH623" s="4"/>
      <c r="CI623" s="4"/>
      <c r="CJ623" s="4"/>
      <c r="CK623" s="4"/>
      <c r="CL623" s="4"/>
      <c r="CM623" s="4"/>
      <c r="CN623" s="4"/>
      <c r="CO623" s="4"/>
      <c r="CP623" s="4"/>
      <c r="CQ623" s="4"/>
      <c r="CR623" s="4"/>
      <c r="CS623" s="4"/>
      <c r="CT623" s="4"/>
      <c r="CU623" s="4"/>
      <c r="CV623" s="4"/>
      <c r="CW623" s="4"/>
      <c r="CX623" s="4"/>
      <c r="CY623" s="4"/>
      <c r="CZ623" s="4"/>
      <c r="DA623" s="4"/>
      <c r="DB623" s="4"/>
      <c r="DC623" s="4"/>
      <c r="DD623" s="4"/>
      <c r="DE623" s="4"/>
      <c r="DF623" s="4"/>
      <c r="DG623" s="4"/>
      <c r="DH623" s="4"/>
      <c r="DI623" s="4"/>
      <c r="DJ623" s="4"/>
      <c r="DK623" s="4"/>
      <c r="DL623" s="4"/>
      <c r="DM623" s="4"/>
      <c r="DN623" s="4"/>
      <c r="DO623" s="4"/>
      <c r="DP623" s="4"/>
      <c r="DQ623" s="4"/>
      <c r="DR623" s="4"/>
      <c r="DS623" s="4"/>
      <c r="DT623" s="4"/>
      <c r="DU623" s="4"/>
      <c r="DV623" s="4"/>
      <c r="DW623" s="4"/>
      <c r="DX623" s="4"/>
      <c r="DY623" s="4"/>
      <c r="DZ623" s="4"/>
      <c r="EA623" s="4"/>
      <c r="EB623" s="4"/>
      <c r="EC623" s="4"/>
      <c r="ED623" s="4"/>
      <c r="EE623" s="4"/>
      <c r="EF623" s="4"/>
      <c r="EG623" s="4"/>
      <c r="EH623" s="4"/>
      <c r="EI623" s="4"/>
      <c r="EJ623" s="4"/>
      <c r="EK623" s="4"/>
      <c r="EL623" s="4"/>
      <c r="EM623" s="4"/>
      <c r="EN623" s="4"/>
      <c r="EO623" s="4"/>
      <c r="EP623" s="4"/>
      <c r="EQ623" s="4"/>
      <c r="ER623" s="4"/>
      <c r="ES623" s="4"/>
      <c r="ET623" s="4"/>
      <c r="EU623" s="4"/>
      <c r="EV623" s="4"/>
      <c r="EW623" s="4"/>
      <c r="EX623" s="4"/>
      <c r="EY623" s="4"/>
      <c r="EZ623" s="4"/>
      <c r="FA623" s="4"/>
      <c r="FB623" s="4"/>
      <c r="FC623" s="4"/>
      <c r="FD623" s="4"/>
      <c r="FE623" s="4"/>
      <c r="FF623" s="4"/>
      <c r="FG623" s="4"/>
      <c r="FH623" s="4"/>
      <c r="FI623" s="4"/>
      <c r="FJ623" s="4"/>
      <c r="FK623" s="4"/>
      <c r="FL623" s="4"/>
      <c r="FM623" s="4"/>
      <c r="FN623" s="4"/>
      <c r="FO623" s="4"/>
      <c r="FP623" s="4"/>
      <c r="FQ623" s="4"/>
      <c r="FR623" s="4"/>
      <c r="FS623" s="4"/>
      <c r="FT623" s="4"/>
      <c r="FU623" s="4"/>
      <c r="FV623" s="4"/>
      <c r="FW623" s="4"/>
      <c r="FX623" s="4"/>
      <c r="FY623" s="4"/>
      <c r="FZ623" s="4"/>
      <c r="GA623" s="4"/>
      <c r="GB623" s="4"/>
      <c r="GC623" s="4"/>
      <c r="GD623" s="4"/>
      <c r="GE623" s="4"/>
      <c r="GF623" s="4"/>
      <c r="GG623" s="4"/>
      <c r="GH623" s="4"/>
      <c r="GI623" s="4"/>
      <c r="GJ623" s="4"/>
      <c r="GK623" s="4"/>
      <c r="GL623" s="4"/>
      <c r="GM623" s="4"/>
      <c r="GN623" s="4"/>
      <c r="GO623" s="4"/>
      <c r="GP623" s="4"/>
      <c r="GQ623" s="4"/>
      <c r="GR623" s="4"/>
      <c r="GS623" s="4"/>
      <c r="GT623" s="4"/>
      <c r="GU623" s="4"/>
      <c r="GV623" s="4"/>
      <c r="GW623" s="4"/>
      <c r="GX623" s="4"/>
      <c r="GY623" s="4"/>
      <c r="GZ623" s="4"/>
      <c r="HA623" s="4"/>
      <c r="HB623" s="4"/>
      <c r="HC623" s="4"/>
      <c r="HD623" s="4"/>
      <c r="HE623" s="4"/>
      <c r="HF623" s="4"/>
      <c r="HG623" s="4"/>
      <c r="HH623" s="4"/>
      <c r="HI623" s="4"/>
      <c r="HJ623" s="4"/>
      <c r="HK623" s="4"/>
      <c r="HL623" s="4"/>
      <c r="HM623" s="4"/>
      <c r="HN623" s="4"/>
      <c r="HO623" s="4"/>
      <c r="HP623" s="4"/>
      <c r="HQ623" s="4"/>
      <c r="HR623" s="4"/>
      <c r="HS623" s="4"/>
      <c r="HT623" s="4"/>
      <c r="HU623" s="4"/>
      <c r="HV623" s="4"/>
      <c r="HW623" s="4"/>
      <c r="HX623" s="4"/>
      <c r="HY623" s="4"/>
      <c r="HZ623" s="4"/>
      <c r="IA623" s="4"/>
      <c r="IB623" s="4"/>
      <c r="IC623" s="4"/>
      <c r="ID623" s="4"/>
      <c r="IE623" s="4"/>
      <c r="IF623" s="4"/>
      <c r="IG623" s="4"/>
      <c r="IH623" s="4"/>
      <c r="II623" s="4"/>
      <c r="IJ623" s="4"/>
      <c r="IK623" s="4"/>
      <c r="IL623" s="4"/>
    </row>
    <row r="624" spans="1:246">
      <c r="A624" s="1">
        <v>623</v>
      </c>
      <c r="B624" s="5" t="s">
        <v>3025</v>
      </c>
      <c r="C624" s="4" t="s">
        <v>3025</v>
      </c>
      <c r="D624" s="3">
        <v>43053081000109</v>
      </c>
      <c r="F624" t="s">
        <v>307</v>
      </c>
      <c r="G624" s="4"/>
      <c r="H624" s="19" t="s">
        <v>247</v>
      </c>
      <c r="I624" s="19" t="str">
        <f t="shared" si="37"/>
        <v>não encontrado</v>
      </c>
      <c r="J624" s="19"/>
      <c r="K624" s="25" t="s">
        <v>3026</v>
      </c>
      <c r="L624" t="str">
        <f t="shared" ref="L624:L634" si="41">TRIM(M624&amp;" "&amp;N624&amp;" "&amp;O624&amp;" "&amp;P624&amp;" "&amp;Q624&amp;" "&amp;R624&amp;" "&amp;S624&amp;" "&amp;T624&amp;" "&amp;U624&amp;" "&amp;V624)</f>
        <v>Rua Augusto Severo 13 Centro 11010050 São Paulo Santos SP BRASIL</v>
      </c>
      <c r="M624" s="4" t="s">
        <v>222</v>
      </c>
      <c r="N624" s="4" t="s">
        <v>3027</v>
      </c>
      <c r="O624" s="4" t="s">
        <v>702</v>
      </c>
      <c r="P624" s="4"/>
      <c r="Q624" s="4" t="s">
        <v>381</v>
      </c>
      <c r="R624" s="20">
        <v>11010050</v>
      </c>
      <c r="S624" s="4" t="s">
        <v>341</v>
      </c>
      <c r="T624" s="4" t="s">
        <v>709</v>
      </c>
      <c r="U624" s="4" t="s">
        <v>740</v>
      </c>
      <c r="V624" t="s">
        <v>315</v>
      </c>
      <c r="W624" t="s">
        <v>79</v>
      </c>
      <c r="X624" t="s">
        <v>131</v>
      </c>
      <c r="Y624" s="13">
        <v>8370879.54769905</v>
      </c>
      <c r="Z624" s="13">
        <v>8461585.3741501309</v>
      </c>
      <c r="AA624" s="309">
        <v>8461585.3741501309</v>
      </c>
      <c r="AB624" t="s">
        <v>316</v>
      </c>
      <c r="AC624" s="1">
        <v>3</v>
      </c>
      <c r="AD624" t="s">
        <v>131</v>
      </c>
      <c r="AE624" s="17">
        <v>5087097.4400000004</v>
      </c>
      <c r="AH624" t="s">
        <v>4</v>
      </c>
      <c r="AI624" s="4" t="s">
        <v>4</v>
      </c>
      <c r="AK624" s="4"/>
      <c r="AL624" s="4"/>
      <c r="AM624" s="4"/>
      <c r="AN624" s="4"/>
      <c r="AO624" s="4"/>
      <c r="AP624" s="4"/>
      <c r="AQ624" s="4"/>
      <c r="AR624" s="4"/>
      <c r="AS624" s="4"/>
      <c r="AT624" s="4"/>
      <c r="AU624" s="4"/>
      <c r="AV624" s="4"/>
      <c r="AW624" s="4"/>
      <c r="AX624" s="4"/>
      <c r="AY624" s="4"/>
      <c r="AZ624" s="4"/>
      <c r="BA624" s="4"/>
      <c r="BB624" s="4"/>
      <c r="BC624" s="4"/>
      <c r="BD624" s="4"/>
      <c r="BE624" s="4"/>
      <c r="BF624" s="4"/>
      <c r="BG624" s="4"/>
      <c r="BH624" s="4"/>
      <c r="BI624" s="4"/>
      <c r="BJ624" s="4"/>
      <c r="BK624" s="4"/>
      <c r="BL624" s="4"/>
      <c r="BM624" s="4"/>
      <c r="BN624" s="4"/>
      <c r="BO624" s="4"/>
      <c r="BP624" s="4"/>
      <c r="BQ624" s="4"/>
      <c r="BR624" s="4"/>
      <c r="BS624" s="4"/>
      <c r="BT624" s="4"/>
      <c r="BU624" s="4"/>
      <c r="BV624" s="4"/>
      <c r="BW624" s="4"/>
      <c r="BX624" s="4"/>
      <c r="BY624" s="4"/>
      <c r="BZ624" s="4"/>
      <c r="CA624" s="4"/>
      <c r="CB624" s="4"/>
      <c r="CC624" s="4"/>
      <c r="CD624" s="4"/>
      <c r="CE624" s="4"/>
      <c r="CF624" s="4"/>
      <c r="CG624" s="4"/>
      <c r="CH624" s="4"/>
      <c r="CI624" s="4"/>
      <c r="CJ624" s="4"/>
      <c r="CK624" s="4"/>
      <c r="CL624" s="4"/>
      <c r="CM624" s="4"/>
      <c r="CN624" s="4"/>
      <c r="CO624" s="4"/>
      <c r="CP624" s="4"/>
      <c r="CQ624" s="4"/>
      <c r="CR624" s="4"/>
      <c r="CS624" s="4"/>
      <c r="CT624" s="4"/>
      <c r="CU624" s="4"/>
      <c r="CV624" s="4"/>
      <c r="CW624" s="4"/>
      <c r="CX624" s="4"/>
      <c r="CY624" s="4"/>
      <c r="CZ624" s="4"/>
      <c r="DA624" s="4"/>
      <c r="DB624" s="4"/>
      <c r="DC624" s="4"/>
      <c r="DD624" s="4"/>
      <c r="DE624" s="4"/>
      <c r="DF624" s="4"/>
      <c r="DG624" s="4"/>
      <c r="DH624" s="4"/>
      <c r="DI624" s="4"/>
      <c r="DJ624" s="4"/>
      <c r="DK624" s="4"/>
      <c r="DL624" s="4"/>
      <c r="DM624" s="4"/>
      <c r="DN624" s="4"/>
      <c r="DO624" s="4"/>
      <c r="DP624" s="4"/>
      <c r="DQ624" s="4"/>
      <c r="DR624" s="4"/>
      <c r="DS624" s="4"/>
      <c r="DT624" s="4"/>
      <c r="DU624" s="4"/>
      <c r="DV624" s="4"/>
      <c r="DW624" s="4"/>
      <c r="DX624" s="4"/>
      <c r="DY624" s="4"/>
      <c r="DZ624" s="4"/>
      <c r="EA624" s="4"/>
      <c r="EB624" s="4"/>
      <c r="EC624" s="4"/>
      <c r="ED624" s="4"/>
      <c r="EE624" s="4"/>
      <c r="EF624" s="4"/>
      <c r="EG624" s="4"/>
      <c r="EH624" s="4"/>
      <c r="EI624" s="4"/>
      <c r="EJ624" s="4"/>
      <c r="EK624" s="4"/>
      <c r="EL624" s="4"/>
      <c r="EM624" s="4"/>
      <c r="EN624" s="4"/>
      <c r="EO624" s="4"/>
      <c r="EP624" s="4"/>
      <c r="EQ624" s="4"/>
      <c r="ER624" s="4"/>
      <c r="ES624" s="4"/>
      <c r="ET624" s="4"/>
      <c r="EU624" s="4"/>
      <c r="EV624" s="4"/>
      <c r="EW624" s="4"/>
      <c r="EX624" s="4"/>
      <c r="EY624" s="4"/>
      <c r="EZ624" s="4"/>
      <c r="FA624" s="4"/>
      <c r="FB624" s="4"/>
      <c r="FC624" s="4"/>
      <c r="FD624" s="4"/>
      <c r="FE624" s="4"/>
      <c r="FF624" s="4"/>
      <c r="FG624" s="4"/>
      <c r="FH624" s="4"/>
      <c r="FI624" s="4"/>
      <c r="FJ624" s="4"/>
      <c r="FK624" s="4"/>
      <c r="FL624" s="4"/>
      <c r="FM624" s="4"/>
      <c r="FN624" s="4"/>
      <c r="FO624" s="4"/>
      <c r="FP624" s="4"/>
      <c r="FQ624" s="4"/>
      <c r="FR624" s="4"/>
      <c r="FS624" s="4"/>
      <c r="FT624" s="4"/>
      <c r="FU624" s="4"/>
      <c r="FV624" s="4"/>
      <c r="FW624" s="4"/>
      <c r="FX624" s="4"/>
      <c r="FY624" s="4"/>
      <c r="FZ624" s="4"/>
      <c r="GA624" s="4"/>
      <c r="GB624" s="4"/>
      <c r="GC624" s="4"/>
      <c r="GD624" s="4"/>
      <c r="GE624" s="4"/>
      <c r="GF624" s="4"/>
      <c r="GG624" s="4"/>
      <c r="GH624" s="4"/>
      <c r="GI624" s="4"/>
      <c r="GJ624" s="4"/>
      <c r="GK624" s="4"/>
      <c r="GL624" s="4"/>
      <c r="GM624" s="4"/>
      <c r="GN624" s="4"/>
      <c r="GO624" s="4"/>
      <c r="GP624" s="4"/>
      <c r="GQ624" s="4"/>
      <c r="GR624" s="4"/>
      <c r="GS624" s="4"/>
      <c r="GT624" s="4"/>
      <c r="GU624" s="4"/>
      <c r="GV624" s="4"/>
      <c r="GW624" s="4"/>
      <c r="GX624" s="4"/>
      <c r="GY624" s="4"/>
      <c r="GZ624" s="4"/>
      <c r="HA624" s="4"/>
      <c r="HB624" s="4"/>
      <c r="HC624" s="4"/>
      <c r="HD624" s="4"/>
      <c r="HE624" s="4"/>
      <c r="HF624" s="4"/>
      <c r="HG624" s="4"/>
      <c r="HH624" s="4"/>
      <c r="HI624" s="4"/>
      <c r="HJ624" s="4"/>
      <c r="HK624" s="4"/>
      <c r="HL624" s="4"/>
      <c r="HM624" s="4"/>
      <c r="HN624" s="4"/>
      <c r="HO624" s="4"/>
      <c r="HP624" s="4"/>
      <c r="HQ624" s="4"/>
      <c r="HR624" s="4"/>
      <c r="HS624" s="4"/>
      <c r="HT624" s="4"/>
      <c r="HU624" s="4"/>
      <c r="HV624" s="4"/>
      <c r="HW624" s="4"/>
      <c r="HX624" s="4"/>
      <c r="HY624" s="4"/>
      <c r="HZ624" s="4"/>
      <c r="IA624" s="4"/>
      <c r="IB624" s="4"/>
      <c r="IC624" s="4"/>
      <c r="ID624" s="4"/>
      <c r="IE624" s="4"/>
      <c r="IF624" s="4"/>
      <c r="IG624" s="4"/>
      <c r="IH624" s="4"/>
      <c r="II624" s="4"/>
      <c r="IJ624" s="4"/>
      <c r="IK624" s="4"/>
      <c r="IL624" s="4"/>
    </row>
    <row r="625" spans="1:246">
      <c r="A625" s="1">
        <v>624</v>
      </c>
      <c r="B625" s="5" t="s">
        <v>3028</v>
      </c>
      <c r="C625" s="4" t="s">
        <v>3028</v>
      </c>
      <c r="D625" s="3">
        <v>6007800000110</v>
      </c>
      <c r="F625" t="s">
        <v>307</v>
      </c>
      <c r="G625" s="4" t="s">
        <v>383</v>
      </c>
      <c r="H625" s="19">
        <v>27652662</v>
      </c>
      <c r="I625" s="19" t="str">
        <f t="shared" si="37"/>
        <v>22 27652662</v>
      </c>
      <c r="J625" s="19"/>
      <c r="K625" s="25" t="s">
        <v>344</v>
      </c>
      <c r="L625" t="str">
        <f t="shared" si="41"/>
        <v>Rod Governador Mario Covas Km 172 Corrego do Ouro 27980970 Rio de Janeiro Macae RJ BRASIL</v>
      </c>
      <c r="M625" s="4" t="s">
        <v>310</v>
      </c>
      <c r="N625" s="4" t="s">
        <v>3029</v>
      </c>
      <c r="O625" s="4"/>
      <c r="P625" s="4" t="s">
        <v>3030</v>
      </c>
      <c r="Q625" s="4" t="s">
        <v>3031</v>
      </c>
      <c r="R625" s="20">
        <v>27980970</v>
      </c>
      <c r="S625" s="4" t="s">
        <v>242</v>
      </c>
      <c r="T625" s="4" t="s">
        <v>946</v>
      </c>
      <c r="U625" s="4" t="s">
        <v>243</v>
      </c>
      <c r="V625" t="s">
        <v>315</v>
      </c>
      <c r="Z625" s="13">
        <v>0</v>
      </c>
      <c r="AA625" s="13"/>
      <c r="AI625" s="4"/>
      <c r="AK625" s="4"/>
      <c r="AL625" s="4"/>
      <c r="AM625" s="4"/>
      <c r="AN625" s="4"/>
      <c r="AO625" s="4"/>
      <c r="AP625" s="4"/>
      <c r="AQ625" s="4"/>
      <c r="AR625" s="4"/>
      <c r="AS625" s="4"/>
      <c r="AT625" s="4"/>
      <c r="AU625" s="4"/>
      <c r="AV625" s="4"/>
      <c r="AW625" s="4"/>
      <c r="AX625" s="4"/>
      <c r="AY625" s="4"/>
      <c r="AZ625" s="4"/>
      <c r="BA625" s="4"/>
      <c r="BB625" s="4"/>
      <c r="BC625" s="4"/>
      <c r="BD625" s="4"/>
      <c r="BE625" s="4"/>
      <c r="BF625" s="4"/>
      <c r="BG625" s="4"/>
      <c r="BH625" s="4"/>
      <c r="BI625" s="4"/>
      <c r="BJ625" s="4"/>
      <c r="BK625" s="4"/>
      <c r="BL625" s="4"/>
      <c r="BM625" s="4"/>
      <c r="BN625" s="4"/>
      <c r="BO625" s="4"/>
      <c r="BP625" s="4"/>
      <c r="BQ625" s="4"/>
      <c r="BR625" s="4"/>
      <c r="BS625" s="4"/>
      <c r="BT625" s="4"/>
      <c r="BU625" s="4"/>
      <c r="BV625" s="4"/>
      <c r="BW625" s="4"/>
      <c r="BX625" s="4"/>
      <c r="BY625" s="4"/>
      <c r="BZ625" s="4"/>
      <c r="CA625" s="4"/>
      <c r="CB625" s="4"/>
      <c r="CC625" s="4"/>
      <c r="CD625" s="4"/>
      <c r="CE625" s="4"/>
      <c r="CF625" s="4"/>
      <c r="CG625" s="4"/>
      <c r="CH625" s="4"/>
      <c r="CI625" s="4"/>
      <c r="CJ625" s="4"/>
      <c r="CK625" s="4"/>
      <c r="CL625" s="4"/>
      <c r="CM625" s="4"/>
      <c r="CN625" s="4"/>
      <c r="CO625" s="4"/>
      <c r="CP625" s="4"/>
      <c r="CQ625" s="4"/>
      <c r="CR625" s="4"/>
      <c r="CS625" s="4"/>
      <c r="CT625" s="4"/>
      <c r="CU625" s="4"/>
      <c r="CV625" s="4"/>
      <c r="CW625" s="4"/>
      <c r="CX625" s="4"/>
      <c r="CY625" s="4"/>
      <c r="CZ625" s="4"/>
      <c r="DA625" s="4"/>
      <c r="DB625" s="4"/>
      <c r="DC625" s="4"/>
      <c r="DD625" s="4"/>
      <c r="DE625" s="4"/>
      <c r="DF625" s="4"/>
      <c r="DG625" s="4"/>
      <c r="DH625" s="4"/>
      <c r="DI625" s="4"/>
      <c r="DJ625" s="4"/>
      <c r="DK625" s="4"/>
      <c r="DL625" s="4"/>
      <c r="DM625" s="4"/>
      <c r="DN625" s="4"/>
      <c r="DO625" s="4"/>
      <c r="DP625" s="4"/>
      <c r="DQ625" s="4"/>
      <c r="DR625" s="4"/>
      <c r="DS625" s="4"/>
      <c r="DT625" s="4"/>
      <c r="DU625" s="4"/>
      <c r="DV625" s="4"/>
      <c r="DW625" s="4"/>
      <c r="DX625" s="4"/>
      <c r="DY625" s="4"/>
      <c r="DZ625" s="4"/>
      <c r="EA625" s="4"/>
      <c r="EB625" s="4"/>
      <c r="EC625" s="4"/>
      <c r="ED625" s="4"/>
      <c r="EE625" s="4"/>
      <c r="EF625" s="4"/>
      <c r="EG625" s="4"/>
      <c r="EH625" s="4"/>
      <c r="EI625" s="4"/>
      <c r="EJ625" s="4"/>
      <c r="EK625" s="4"/>
      <c r="EL625" s="4"/>
      <c r="EM625" s="4"/>
      <c r="EN625" s="4"/>
      <c r="EO625" s="4"/>
      <c r="EP625" s="4"/>
      <c r="EQ625" s="4"/>
      <c r="ER625" s="4"/>
      <c r="ES625" s="4"/>
      <c r="ET625" s="4"/>
      <c r="EU625" s="4"/>
      <c r="EV625" s="4"/>
      <c r="EW625" s="4"/>
      <c r="EX625" s="4"/>
      <c r="EY625" s="4"/>
      <c r="EZ625" s="4"/>
      <c r="FA625" s="4"/>
      <c r="FB625" s="4"/>
      <c r="FC625" s="4"/>
      <c r="FD625" s="4"/>
      <c r="FE625" s="4"/>
      <c r="FF625" s="4"/>
      <c r="FG625" s="4"/>
      <c r="FH625" s="4"/>
      <c r="FI625" s="4"/>
      <c r="FJ625" s="4"/>
      <c r="FK625" s="4"/>
      <c r="FL625" s="4"/>
      <c r="FM625" s="4"/>
      <c r="FN625" s="4"/>
      <c r="FO625" s="4"/>
      <c r="FP625" s="4"/>
      <c r="FQ625" s="4"/>
      <c r="FR625" s="4"/>
      <c r="FS625" s="4"/>
      <c r="FT625" s="4"/>
      <c r="FU625" s="4"/>
      <c r="FV625" s="4"/>
      <c r="FW625" s="4"/>
      <c r="FX625" s="4"/>
      <c r="FY625" s="4"/>
      <c r="FZ625" s="4"/>
      <c r="GA625" s="4"/>
      <c r="GB625" s="4"/>
      <c r="GC625" s="4"/>
      <c r="GD625" s="4"/>
      <c r="GE625" s="4"/>
      <c r="GF625" s="4"/>
      <c r="GG625" s="4"/>
      <c r="GH625" s="4"/>
      <c r="GI625" s="4"/>
      <c r="GJ625" s="4"/>
      <c r="GK625" s="4"/>
      <c r="GL625" s="4"/>
      <c r="GM625" s="4"/>
      <c r="GN625" s="4"/>
      <c r="GO625" s="4"/>
      <c r="GP625" s="4"/>
      <c r="GQ625" s="4"/>
      <c r="GR625" s="4"/>
      <c r="GS625" s="4"/>
      <c r="GT625" s="4"/>
      <c r="GU625" s="4"/>
      <c r="GV625" s="4"/>
      <c r="GW625" s="4"/>
      <c r="GX625" s="4"/>
      <c r="GY625" s="4"/>
      <c r="GZ625" s="4"/>
      <c r="HA625" s="4"/>
      <c r="HB625" s="4"/>
      <c r="HC625" s="4"/>
      <c r="HD625" s="4"/>
      <c r="HE625" s="4"/>
      <c r="HF625" s="4"/>
      <c r="HG625" s="4"/>
      <c r="HH625" s="4"/>
      <c r="HI625" s="4"/>
      <c r="HJ625" s="4"/>
      <c r="HK625" s="4"/>
      <c r="HL625" s="4"/>
      <c r="HM625" s="4"/>
      <c r="HN625" s="4"/>
      <c r="HO625" s="4"/>
      <c r="HP625" s="4"/>
      <c r="HQ625" s="4"/>
      <c r="HR625" s="4"/>
      <c r="HS625" s="4"/>
      <c r="HT625" s="4"/>
      <c r="HU625" s="4"/>
      <c r="HV625" s="4"/>
      <c r="HW625" s="4"/>
      <c r="HX625" s="4"/>
      <c r="HY625" s="4"/>
      <c r="HZ625" s="4"/>
      <c r="IA625" s="4"/>
      <c r="IB625" s="4"/>
      <c r="IC625" s="4"/>
      <c r="ID625" s="4"/>
      <c r="IE625" s="4"/>
      <c r="IF625" s="4"/>
      <c r="IG625" s="4"/>
      <c r="IH625" s="4"/>
      <c r="II625" s="4"/>
      <c r="IJ625" s="4"/>
      <c r="IK625" s="4"/>
      <c r="IL625" s="4"/>
    </row>
    <row r="626" spans="1:246">
      <c r="A626" s="1">
        <v>625</v>
      </c>
      <c r="B626" s="5" t="s">
        <v>3032</v>
      </c>
      <c r="C626" s="4" t="s">
        <v>3032</v>
      </c>
      <c r="D626" s="3">
        <v>30411573000179</v>
      </c>
      <c r="F626" t="s">
        <v>307</v>
      </c>
      <c r="G626" s="4" t="s">
        <v>383</v>
      </c>
      <c r="H626" s="19">
        <v>20205950</v>
      </c>
      <c r="I626" s="19" t="str">
        <f t="shared" si="37"/>
        <v>22 20205950</v>
      </c>
      <c r="J626" s="19"/>
      <c r="K626" s="25" t="s">
        <v>3033</v>
      </c>
      <c r="L626" t="str">
        <f t="shared" si="41"/>
        <v>Rua Alcides da Conceição 10 Vale Encantado 27933378 Rio de Janeiro Macae RJ BRASIL</v>
      </c>
      <c r="M626" s="4" t="s">
        <v>222</v>
      </c>
      <c r="N626" s="4" t="s">
        <v>3034</v>
      </c>
      <c r="O626" s="4" t="s">
        <v>911</v>
      </c>
      <c r="P626" s="4"/>
      <c r="Q626" s="4" t="s">
        <v>2205</v>
      </c>
      <c r="R626" s="20">
        <v>27933378</v>
      </c>
      <c r="S626" s="4" t="s">
        <v>242</v>
      </c>
      <c r="T626" s="4" t="s">
        <v>946</v>
      </c>
      <c r="U626" s="4" t="s">
        <v>243</v>
      </c>
      <c r="V626" t="s">
        <v>315</v>
      </c>
      <c r="Z626" s="13">
        <v>0</v>
      </c>
      <c r="AA626" s="13"/>
      <c r="AI626" s="4"/>
      <c r="AK626" s="4"/>
      <c r="AL626" s="4"/>
      <c r="AM626" s="4"/>
      <c r="AN626" s="4"/>
      <c r="AO626" s="4"/>
      <c r="AP626" s="4"/>
      <c r="AQ626" s="4"/>
      <c r="AR626" s="4"/>
      <c r="AS626" s="4"/>
      <c r="AT626" s="4"/>
      <c r="AU626" s="4"/>
      <c r="AV626" s="4"/>
      <c r="AW626" s="4"/>
      <c r="AX626" s="4"/>
      <c r="AY626" s="4"/>
      <c r="AZ626" s="4"/>
      <c r="BA626" s="4"/>
      <c r="BB626" s="4"/>
      <c r="BC626" s="4"/>
      <c r="BD626" s="4"/>
      <c r="BE626" s="4"/>
      <c r="BF626" s="4"/>
      <c r="BG626" s="4"/>
      <c r="BH626" s="4"/>
      <c r="BI626" s="4"/>
      <c r="BJ626" s="4"/>
      <c r="BK626" s="4"/>
      <c r="BL626" s="4"/>
      <c r="BM626" s="4"/>
      <c r="BN626" s="4"/>
      <c r="BO626" s="4"/>
      <c r="BP626" s="4"/>
      <c r="BQ626" s="4"/>
      <c r="BR626" s="4"/>
      <c r="BS626" s="4"/>
      <c r="BT626" s="4"/>
      <c r="BU626" s="4"/>
      <c r="BV626" s="4"/>
      <c r="BW626" s="4"/>
      <c r="BX626" s="4"/>
      <c r="BY626" s="4"/>
      <c r="BZ626" s="4"/>
      <c r="CA626" s="4"/>
      <c r="CB626" s="4"/>
      <c r="CC626" s="4"/>
      <c r="CD626" s="4"/>
      <c r="CE626" s="4"/>
      <c r="CF626" s="4"/>
      <c r="CG626" s="4"/>
      <c r="CH626" s="4"/>
      <c r="CI626" s="4"/>
      <c r="CJ626" s="4"/>
      <c r="CK626" s="4"/>
      <c r="CL626" s="4"/>
      <c r="CM626" s="4"/>
      <c r="CN626" s="4"/>
      <c r="CO626" s="4"/>
      <c r="CP626" s="4"/>
      <c r="CQ626" s="4"/>
      <c r="CR626" s="4"/>
      <c r="CS626" s="4"/>
      <c r="CT626" s="4"/>
      <c r="CU626" s="4"/>
      <c r="CV626" s="4"/>
      <c r="CW626" s="4"/>
      <c r="CX626" s="4"/>
      <c r="CY626" s="4"/>
      <c r="CZ626" s="4"/>
      <c r="DA626" s="4"/>
      <c r="DB626" s="4"/>
      <c r="DC626" s="4"/>
      <c r="DD626" s="4"/>
      <c r="DE626" s="4"/>
      <c r="DF626" s="4"/>
      <c r="DG626" s="4"/>
      <c r="DH626" s="4"/>
      <c r="DI626" s="4"/>
      <c r="DJ626" s="4"/>
      <c r="DK626" s="4"/>
      <c r="DL626" s="4"/>
      <c r="DM626" s="4"/>
      <c r="DN626" s="4"/>
      <c r="DO626" s="4"/>
      <c r="DP626" s="4"/>
      <c r="DQ626" s="4"/>
      <c r="DR626" s="4"/>
      <c r="DS626" s="4"/>
      <c r="DT626" s="4"/>
      <c r="DU626" s="4"/>
      <c r="DV626" s="4"/>
      <c r="DW626" s="4"/>
      <c r="DX626" s="4"/>
      <c r="DY626" s="4"/>
      <c r="DZ626" s="4"/>
      <c r="EA626" s="4"/>
      <c r="EB626" s="4"/>
      <c r="EC626" s="4"/>
      <c r="ED626" s="4"/>
      <c r="EE626" s="4"/>
      <c r="EF626" s="4"/>
      <c r="EG626" s="4"/>
      <c r="EH626" s="4"/>
      <c r="EI626" s="4"/>
      <c r="EJ626" s="4"/>
      <c r="EK626" s="4"/>
      <c r="EL626" s="4"/>
      <c r="EM626" s="4"/>
      <c r="EN626" s="4"/>
      <c r="EO626" s="4"/>
      <c r="EP626" s="4"/>
      <c r="EQ626" s="4"/>
      <c r="ER626" s="4"/>
      <c r="ES626" s="4"/>
      <c r="ET626" s="4"/>
      <c r="EU626" s="4"/>
      <c r="EV626" s="4"/>
      <c r="EW626" s="4"/>
      <c r="EX626" s="4"/>
      <c r="EY626" s="4"/>
      <c r="EZ626" s="4"/>
      <c r="FA626" s="4"/>
      <c r="FB626" s="4"/>
      <c r="FC626" s="4"/>
      <c r="FD626" s="4"/>
      <c r="FE626" s="4"/>
      <c r="FF626" s="4"/>
      <c r="FG626" s="4"/>
      <c r="FH626" s="4"/>
      <c r="FI626" s="4"/>
      <c r="FJ626" s="4"/>
      <c r="FK626" s="4"/>
      <c r="FL626" s="4"/>
      <c r="FM626" s="4"/>
      <c r="FN626" s="4"/>
      <c r="FO626" s="4"/>
      <c r="FP626" s="4"/>
      <c r="FQ626" s="4"/>
      <c r="FR626" s="4"/>
      <c r="FS626" s="4"/>
      <c r="FT626" s="4"/>
      <c r="FU626" s="4"/>
      <c r="FV626" s="4"/>
      <c r="FW626" s="4"/>
      <c r="FX626" s="4"/>
      <c r="FY626" s="4"/>
      <c r="FZ626" s="4"/>
      <c r="GA626" s="4"/>
      <c r="GB626" s="4"/>
      <c r="GC626" s="4"/>
      <c r="GD626" s="4"/>
      <c r="GE626" s="4"/>
      <c r="GF626" s="4"/>
      <c r="GG626" s="4"/>
      <c r="GH626" s="4"/>
      <c r="GI626" s="4"/>
      <c r="GJ626" s="4"/>
      <c r="GK626" s="4"/>
      <c r="GL626" s="4"/>
      <c r="GM626" s="4"/>
      <c r="GN626" s="4"/>
      <c r="GO626" s="4"/>
      <c r="GP626" s="4"/>
      <c r="GQ626" s="4"/>
      <c r="GR626" s="4"/>
      <c r="GS626" s="4"/>
      <c r="GT626" s="4"/>
      <c r="GU626" s="4"/>
      <c r="GV626" s="4"/>
      <c r="GW626" s="4"/>
      <c r="GX626" s="4"/>
      <c r="GY626" s="4"/>
      <c r="GZ626" s="4"/>
      <c r="HA626" s="4"/>
      <c r="HB626" s="4"/>
      <c r="HC626" s="4"/>
      <c r="HD626" s="4"/>
      <c r="HE626" s="4"/>
      <c r="HF626" s="4"/>
      <c r="HG626" s="4"/>
      <c r="HH626" s="4"/>
      <c r="HI626" s="4"/>
      <c r="HJ626" s="4"/>
      <c r="HK626" s="4"/>
      <c r="HL626" s="4"/>
      <c r="HM626" s="4"/>
      <c r="HN626" s="4"/>
      <c r="HO626" s="4"/>
      <c r="HP626" s="4"/>
      <c r="HQ626" s="4"/>
      <c r="HR626" s="4"/>
      <c r="HS626" s="4"/>
      <c r="HT626" s="4"/>
      <c r="HU626" s="4"/>
      <c r="HV626" s="4"/>
      <c r="HW626" s="4"/>
      <c r="HX626" s="4"/>
      <c r="HY626" s="4"/>
      <c r="HZ626" s="4"/>
      <c r="IA626" s="4"/>
      <c r="IB626" s="4"/>
      <c r="IC626" s="4"/>
      <c r="ID626" s="4"/>
      <c r="IE626" s="4"/>
      <c r="IF626" s="4"/>
      <c r="IG626" s="4"/>
      <c r="IH626" s="4"/>
      <c r="II626" s="4"/>
      <c r="IJ626" s="4"/>
      <c r="IK626" s="4"/>
      <c r="IL626" s="4"/>
    </row>
    <row r="627" spans="1:246">
      <c r="A627" s="1">
        <v>626</v>
      </c>
      <c r="B627" s="5" t="s">
        <v>3035</v>
      </c>
      <c r="C627" s="4" t="s">
        <v>3035</v>
      </c>
      <c r="D627" s="3">
        <v>3341775000119</v>
      </c>
      <c r="F627" t="s">
        <v>307</v>
      </c>
      <c r="G627" s="4" t="s">
        <v>2761</v>
      </c>
      <c r="H627" s="19">
        <v>21053311</v>
      </c>
      <c r="I627" s="19" t="str">
        <f t="shared" si="37"/>
        <v>54 21053311</v>
      </c>
      <c r="J627" s="19"/>
      <c r="K627" s="25" t="s">
        <v>3036</v>
      </c>
      <c r="L627" t="str">
        <f t="shared" si="41"/>
        <v>Rua Giovanni Grando Filho 106 Sala A Licorsul 95705882 Rio Grande do Sul Bento Gonçalves RS BRASIL</v>
      </c>
      <c r="M627" s="4" t="s">
        <v>222</v>
      </c>
      <c r="N627" s="4" t="s">
        <v>3037</v>
      </c>
      <c r="O627" s="4" t="s">
        <v>394</v>
      </c>
      <c r="P627" s="4" t="s">
        <v>3038</v>
      </c>
      <c r="Q627" s="4" t="s">
        <v>3039</v>
      </c>
      <c r="R627" s="20">
        <v>95705882</v>
      </c>
      <c r="S627" s="4" t="s">
        <v>1786</v>
      </c>
      <c r="T627" s="4" t="s">
        <v>3040</v>
      </c>
      <c r="U627" t="s">
        <v>1829</v>
      </c>
      <c r="V627" t="s">
        <v>315</v>
      </c>
      <c r="Z627" s="13">
        <v>0</v>
      </c>
      <c r="AA627" s="13"/>
      <c r="AI627" s="4"/>
      <c r="AK627" s="4"/>
      <c r="AL627" s="4"/>
      <c r="AM627" s="4"/>
      <c r="AN627" s="4"/>
      <c r="AO627" s="4"/>
      <c r="AP627" s="4"/>
      <c r="AQ627" s="4"/>
      <c r="AR627" s="4"/>
      <c r="AS627" s="4"/>
      <c r="AT627" s="4"/>
      <c r="AU627" s="4"/>
      <c r="AV627" s="4"/>
      <c r="AW627" s="4"/>
      <c r="AX627" s="4"/>
      <c r="AY627" s="4"/>
      <c r="AZ627" s="4"/>
      <c r="BA627" s="4"/>
      <c r="BB627" s="4"/>
      <c r="BC627" s="4"/>
      <c r="BD627" s="4"/>
      <c r="BE627" s="4"/>
      <c r="BF627" s="4"/>
      <c r="BG627" s="4"/>
      <c r="BH627" s="4"/>
      <c r="BI627" s="4"/>
      <c r="BJ627" s="4"/>
      <c r="BK627" s="4"/>
      <c r="BL627" s="4"/>
      <c r="BM627" s="4"/>
      <c r="BN627" s="4"/>
      <c r="BO627" s="4"/>
      <c r="BP627" s="4"/>
      <c r="BQ627" s="4"/>
      <c r="BR627" s="4"/>
      <c r="BS627" s="4"/>
      <c r="BT627" s="4"/>
      <c r="BU627" s="4"/>
      <c r="BV627" s="4"/>
      <c r="BW627" s="4"/>
      <c r="BX627" s="4"/>
      <c r="BY627" s="4"/>
      <c r="BZ627" s="4"/>
      <c r="CA627" s="4"/>
      <c r="CB627" s="4"/>
      <c r="CC627" s="4"/>
      <c r="CD627" s="4"/>
      <c r="CE627" s="4"/>
      <c r="CF627" s="4"/>
      <c r="CG627" s="4"/>
      <c r="CH627" s="4"/>
      <c r="CI627" s="4"/>
      <c r="CJ627" s="4"/>
      <c r="CK627" s="4"/>
      <c r="CL627" s="4"/>
      <c r="CM627" s="4"/>
      <c r="CN627" s="4"/>
      <c r="CO627" s="4"/>
      <c r="CP627" s="4"/>
      <c r="CQ627" s="4"/>
      <c r="CR627" s="4"/>
      <c r="CS627" s="4"/>
      <c r="CT627" s="4"/>
      <c r="CU627" s="4"/>
      <c r="CV627" s="4"/>
      <c r="CW627" s="4"/>
      <c r="CX627" s="4"/>
      <c r="CY627" s="4"/>
      <c r="CZ627" s="4"/>
      <c r="DA627" s="4"/>
      <c r="DB627" s="4"/>
      <c r="DC627" s="4"/>
      <c r="DD627" s="4"/>
      <c r="DE627" s="4"/>
      <c r="DF627" s="4"/>
      <c r="DG627" s="4"/>
      <c r="DH627" s="4"/>
      <c r="DI627" s="4"/>
      <c r="DJ627" s="4"/>
      <c r="DK627" s="4"/>
      <c r="DL627" s="4"/>
      <c r="DM627" s="4"/>
      <c r="DN627" s="4"/>
      <c r="DO627" s="4"/>
      <c r="DP627" s="4"/>
      <c r="DQ627" s="4"/>
      <c r="DR627" s="4"/>
      <c r="DS627" s="4"/>
      <c r="DT627" s="4"/>
      <c r="DU627" s="4"/>
      <c r="DV627" s="4"/>
      <c r="DW627" s="4"/>
      <c r="DX627" s="4"/>
      <c r="DY627" s="4"/>
      <c r="DZ627" s="4"/>
      <c r="EA627" s="4"/>
      <c r="EB627" s="4"/>
      <c r="EC627" s="4"/>
      <c r="ED627" s="4"/>
      <c r="EE627" s="4"/>
      <c r="EF627" s="4"/>
      <c r="EG627" s="4"/>
      <c r="EH627" s="4"/>
      <c r="EI627" s="4"/>
      <c r="EJ627" s="4"/>
      <c r="EK627" s="4"/>
      <c r="EL627" s="4"/>
      <c r="EM627" s="4"/>
      <c r="EN627" s="4"/>
      <c r="EO627" s="4"/>
      <c r="EP627" s="4"/>
      <c r="EQ627" s="4"/>
      <c r="ER627" s="4"/>
      <c r="ES627" s="4"/>
      <c r="ET627" s="4"/>
      <c r="EU627" s="4"/>
      <c r="EV627" s="4"/>
      <c r="EW627" s="4"/>
      <c r="EX627" s="4"/>
      <c r="EY627" s="4"/>
      <c r="EZ627" s="4"/>
      <c r="FA627" s="4"/>
      <c r="FB627" s="4"/>
      <c r="FC627" s="4"/>
      <c r="FD627" s="4"/>
      <c r="FE627" s="4"/>
      <c r="FF627" s="4"/>
      <c r="FG627" s="4"/>
      <c r="FH627" s="4"/>
      <c r="FI627" s="4"/>
      <c r="FJ627" s="4"/>
      <c r="FK627" s="4"/>
      <c r="FL627" s="4"/>
      <c r="FM627" s="4"/>
      <c r="FN627" s="4"/>
      <c r="FO627" s="4"/>
      <c r="FP627" s="4"/>
      <c r="FQ627" s="4"/>
      <c r="FR627" s="4"/>
      <c r="FS627" s="4"/>
      <c r="FT627" s="4"/>
      <c r="FU627" s="4"/>
      <c r="FV627" s="4"/>
      <c r="FW627" s="4"/>
      <c r="FX627" s="4"/>
      <c r="FY627" s="4"/>
      <c r="FZ627" s="4"/>
      <c r="GA627" s="4"/>
      <c r="GB627" s="4"/>
      <c r="GC627" s="4"/>
      <c r="GD627" s="4"/>
      <c r="GE627" s="4"/>
      <c r="GF627" s="4"/>
      <c r="GG627" s="4"/>
      <c r="GH627" s="4"/>
      <c r="GI627" s="4"/>
      <c r="GJ627" s="4"/>
      <c r="GK627" s="4"/>
      <c r="GL627" s="4"/>
      <c r="GM627" s="4"/>
      <c r="GN627" s="4"/>
      <c r="GO627" s="4"/>
      <c r="GP627" s="4"/>
      <c r="GQ627" s="4"/>
      <c r="GR627" s="4"/>
      <c r="GS627" s="4"/>
      <c r="GT627" s="4"/>
      <c r="GU627" s="4"/>
      <c r="GV627" s="4"/>
      <c r="GW627" s="4"/>
      <c r="GX627" s="4"/>
      <c r="GY627" s="4"/>
      <c r="GZ627" s="4"/>
      <c r="HA627" s="4"/>
      <c r="HB627" s="4"/>
      <c r="HC627" s="4"/>
      <c r="HD627" s="4"/>
      <c r="HE627" s="4"/>
      <c r="HF627" s="4"/>
      <c r="HG627" s="4"/>
      <c r="HH627" s="4"/>
      <c r="HI627" s="4"/>
      <c r="HJ627" s="4"/>
      <c r="HK627" s="4"/>
      <c r="HL627" s="4"/>
      <c r="HM627" s="4"/>
      <c r="HN627" s="4"/>
      <c r="HO627" s="4"/>
      <c r="HP627" s="4"/>
      <c r="HQ627" s="4"/>
      <c r="HR627" s="4"/>
      <c r="HS627" s="4"/>
      <c r="HT627" s="4"/>
      <c r="HU627" s="4"/>
      <c r="HV627" s="4"/>
      <c r="HW627" s="4"/>
      <c r="HX627" s="4"/>
      <c r="HY627" s="4"/>
      <c r="HZ627" s="4"/>
      <c r="IA627" s="4"/>
      <c r="IB627" s="4"/>
      <c r="IC627" s="4"/>
      <c r="ID627" s="4"/>
      <c r="IE627" s="4"/>
      <c r="IF627" s="4"/>
      <c r="IG627" s="4"/>
      <c r="IH627" s="4"/>
      <c r="II627" s="4"/>
      <c r="IJ627" s="4"/>
      <c r="IK627" s="4"/>
      <c r="IL627" s="4"/>
    </row>
    <row r="628" spans="1:246">
      <c r="A628" s="1">
        <v>627</v>
      </c>
      <c r="B628" s="5" t="s">
        <v>3041</v>
      </c>
      <c r="C628" s="4" t="s">
        <v>3041</v>
      </c>
      <c r="D628" s="3">
        <v>343915000108</v>
      </c>
      <c r="F628" t="s">
        <v>307</v>
      </c>
      <c r="G628" s="4" t="s">
        <v>308</v>
      </c>
      <c r="H628" s="19">
        <v>31944850</v>
      </c>
      <c r="I628" s="19" t="str">
        <f t="shared" si="37"/>
        <v>21 31944850</v>
      </c>
      <c r="J628" s="19"/>
      <c r="K628" s="25" t="s">
        <v>3042</v>
      </c>
      <c r="L628" t="str">
        <f t="shared" si="41"/>
        <v>Rua Tenente Frederico Gustavo 55 Jacarepagua 21321170 Rio de Janeiro Rio de Janeiro RJ BRASIL</v>
      </c>
      <c r="M628" s="4" t="s">
        <v>222</v>
      </c>
      <c r="N628" s="4" t="s">
        <v>1572</v>
      </c>
      <c r="O628" s="4" t="s">
        <v>3043</v>
      </c>
      <c r="P628" s="4"/>
      <c r="Q628" s="4" t="s">
        <v>1458</v>
      </c>
      <c r="R628" s="20">
        <v>21321170</v>
      </c>
      <c r="S628" s="4" t="s">
        <v>242</v>
      </c>
      <c r="T628" s="4" t="s">
        <v>242</v>
      </c>
      <c r="U628" s="4" t="s">
        <v>243</v>
      </c>
      <c r="V628" t="s">
        <v>315</v>
      </c>
      <c r="W628" t="s">
        <v>79</v>
      </c>
      <c r="X628" t="s">
        <v>131</v>
      </c>
      <c r="Y628" s="13">
        <v>121562.809459439</v>
      </c>
      <c r="Z628" s="13">
        <v>122879.0312295</v>
      </c>
      <c r="AA628" s="309">
        <v>122879.0312295</v>
      </c>
      <c r="AB628" t="s">
        <v>316</v>
      </c>
      <c r="AC628" s="1">
        <v>3</v>
      </c>
      <c r="AD628" t="s">
        <v>131</v>
      </c>
      <c r="AE628" s="17">
        <v>80484.95</v>
      </c>
      <c r="AH628" t="s">
        <v>4</v>
      </c>
      <c r="AI628" s="4" t="s">
        <v>4</v>
      </c>
      <c r="AK628" s="4"/>
      <c r="AL628" s="4"/>
      <c r="AM628" s="4"/>
      <c r="AN628" s="4"/>
      <c r="AO628" s="4"/>
      <c r="AP628" s="4"/>
      <c r="AQ628" s="4"/>
      <c r="AR628" s="4"/>
      <c r="AS628" s="4"/>
      <c r="AT628" s="4"/>
      <c r="AU628" s="4"/>
      <c r="AV628" s="4"/>
      <c r="AW628" s="4"/>
      <c r="AX628" s="4"/>
      <c r="AY628" s="4"/>
      <c r="AZ628" s="4"/>
      <c r="BA628" s="4"/>
      <c r="BB628" s="4"/>
      <c r="BC628" s="4"/>
      <c r="BD628" s="4"/>
      <c r="BE628" s="4"/>
      <c r="BF628" s="4"/>
      <c r="BG628" s="4"/>
      <c r="BH628" s="4"/>
      <c r="BI628" s="4"/>
      <c r="BJ628" s="4"/>
      <c r="BK628" s="4"/>
      <c r="BL628" s="4"/>
      <c r="BM628" s="4"/>
      <c r="BN628" s="4"/>
      <c r="BO628" s="4"/>
      <c r="BP628" s="4"/>
      <c r="BQ628" s="4"/>
      <c r="BR628" s="4"/>
      <c r="BS628" s="4"/>
      <c r="BT628" s="4"/>
      <c r="BU628" s="4"/>
      <c r="BV628" s="4"/>
      <c r="BW628" s="4"/>
      <c r="BX628" s="4"/>
      <c r="BY628" s="4"/>
      <c r="BZ628" s="4"/>
      <c r="CA628" s="4"/>
      <c r="CB628" s="4"/>
      <c r="CC628" s="4"/>
      <c r="CD628" s="4"/>
      <c r="CE628" s="4"/>
      <c r="CF628" s="4"/>
      <c r="CG628" s="4"/>
      <c r="CH628" s="4"/>
      <c r="CI628" s="4"/>
      <c r="CJ628" s="4"/>
      <c r="CK628" s="4"/>
      <c r="CL628" s="4"/>
      <c r="CM628" s="4"/>
      <c r="CN628" s="4"/>
      <c r="CO628" s="4"/>
      <c r="CP628" s="4"/>
      <c r="CQ628" s="4"/>
      <c r="CR628" s="4"/>
      <c r="CS628" s="4"/>
      <c r="CT628" s="4"/>
      <c r="CU628" s="4"/>
      <c r="CV628" s="4"/>
      <c r="CW628" s="4"/>
      <c r="CX628" s="4"/>
      <c r="CY628" s="4"/>
      <c r="CZ628" s="4"/>
      <c r="DA628" s="4"/>
      <c r="DB628" s="4"/>
      <c r="DC628" s="4"/>
      <c r="DD628" s="4"/>
      <c r="DE628" s="4"/>
      <c r="DF628" s="4"/>
      <c r="DG628" s="4"/>
      <c r="DH628" s="4"/>
      <c r="DI628" s="4"/>
      <c r="DJ628" s="4"/>
      <c r="DK628" s="4"/>
      <c r="DL628" s="4"/>
      <c r="DM628" s="4"/>
      <c r="DN628" s="4"/>
      <c r="DO628" s="4"/>
      <c r="DP628" s="4"/>
      <c r="DQ628" s="4"/>
      <c r="DR628" s="4"/>
      <c r="DS628" s="4"/>
      <c r="DT628" s="4"/>
      <c r="DU628" s="4"/>
      <c r="DV628" s="4"/>
      <c r="DW628" s="4"/>
      <c r="DX628" s="4"/>
      <c r="DY628" s="4"/>
      <c r="DZ628" s="4"/>
      <c r="EA628" s="4"/>
      <c r="EB628" s="4"/>
      <c r="EC628" s="4"/>
      <c r="ED628" s="4"/>
      <c r="EE628" s="4"/>
      <c r="EF628" s="4"/>
      <c r="EG628" s="4"/>
      <c r="EH628" s="4"/>
      <c r="EI628" s="4"/>
      <c r="EJ628" s="4"/>
      <c r="EK628" s="4"/>
      <c r="EL628" s="4"/>
      <c r="EM628" s="4"/>
      <c r="EN628" s="4"/>
      <c r="EO628" s="4"/>
      <c r="EP628" s="4"/>
      <c r="EQ628" s="4"/>
      <c r="ER628" s="4"/>
      <c r="ES628" s="4"/>
      <c r="ET628" s="4"/>
      <c r="EU628" s="4"/>
      <c r="EV628" s="4"/>
      <c r="EW628" s="4"/>
      <c r="EX628" s="4"/>
      <c r="EY628" s="4"/>
      <c r="EZ628" s="4"/>
      <c r="FA628" s="4"/>
      <c r="FB628" s="4"/>
      <c r="FC628" s="4"/>
      <c r="FD628" s="4"/>
      <c r="FE628" s="4"/>
      <c r="FF628" s="4"/>
      <c r="FG628" s="4"/>
      <c r="FH628" s="4"/>
      <c r="FI628" s="4"/>
      <c r="FJ628" s="4"/>
      <c r="FK628" s="4"/>
      <c r="FL628" s="4"/>
      <c r="FM628" s="4"/>
      <c r="FN628" s="4"/>
      <c r="FO628" s="4"/>
      <c r="FP628" s="4"/>
      <c r="FQ628" s="4"/>
      <c r="FR628" s="4"/>
      <c r="FS628" s="4"/>
      <c r="FT628" s="4"/>
      <c r="FU628" s="4"/>
      <c r="FV628" s="4"/>
      <c r="FW628" s="4"/>
      <c r="FX628" s="4"/>
      <c r="FY628" s="4"/>
      <c r="FZ628" s="4"/>
      <c r="GA628" s="4"/>
      <c r="GB628" s="4"/>
      <c r="GC628" s="4"/>
      <c r="GD628" s="4"/>
      <c r="GE628" s="4"/>
      <c r="GF628" s="4"/>
      <c r="GG628" s="4"/>
      <c r="GH628" s="4"/>
      <c r="GI628" s="4"/>
      <c r="GJ628" s="4"/>
      <c r="GK628" s="4"/>
      <c r="GL628" s="4"/>
      <c r="GM628" s="4"/>
      <c r="GN628" s="4"/>
      <c r="GO628" s="4"/>
      <c r="GP628" s="4"/>
      <c r="GQ628" s="4"/>
      <c r="GR628" s="4"/>
      <c r="GS628" s="4"/>
      <c r="GT628" s="4"/>
      <c r="GU628" s="4"/>
      <c r="GV628" s="4"/>
      <c r="GW628" s="4"/>
      <c r="GX628" s="4"/>
      <c r="GY628" s="4"/>
      <c r="GZ628" s="4"/>
      <c r="HA628" s="4"/>
      <c r="HB628" s="4"/>
      <c r="HC628" s="4"/>
      <c r="HD628" s="4"/>
      <c r="HE628" s="4"/>
      <c r="HF628" s="4"/>
      <c r="HG628" s="4"/>
      <c r="HH628" s="4"/>
      <c r="HI628" s="4"/>
      <c r="HJ628" s="4"/>
      <c r="HK628" s="4"/>
      <c r="HL628" s="4"/>
      <c r="HM628" s="4"/>
      <c r="HN628" s="4"/>
      <c r="HO628" s="4"/>
      <c r="HP628" s="4"/>
      <c r="HQ628" s="4"/>
      <c r="HR628" s="4"/>
      <c r="HS628" s="4"/>
      <c r="HT628" s="4"/>
      <c r="HU628" s="4"/>
      <c r="HV628" s="4"/>
      <c r="HW628" s="4"/>
      <c r="HX628" s="4"/>
      <c r="HY628" s="4"/>
      <c r="HZ628" s="4"/>
      <c r="IA628" s="4"/>
      <c r="IB628" s="4"/>
      <c r="IC628" s="4"/>
      <c r="ID628" s="4"/>
      <c r="IE628" s="4"/>
      <c r="IF628" s="4"/>
      <c r="IG628" s="4"/>
      <c r="IH628" s="4"/>
      <c r="II628" s="4"/>
      <c r="IJ628" s="4"/>
      <c r="IK628" s="4"/>
      <c r="IL628" s="4"/>
    </row>
    <row r="629" spans="1:246">
      <c r="A629" s="1">
        <v>628</v>
      </c>
      <c r="B629" s="5" t="s">
        <v>3044</v>
      </c>
      <c r="C629" s="4" t="s">
        <v>3044</v>
      </c>
      <c r="D629" s="3">
        <v>5931640000139</v>
      </c>
      <c r="F629" t="s">
        <v>307</v>
      </c>
      <c r="G629" s="4" t="s">
        <v>308</v>
      </c>
      <c r="H629" s="19">
        <v>34521800</v>
      </c>
      <c r="I629" s="19" t="str">
        <f t="shared" si="37"/>
        <v>21 34521800</v>
      </c>
      <c r="J629" s="19"/>
      <c r="K629" s="25" t="s">
        <v>3045</v>
      </c>
      <c r="L629" t="str">
        <f t="shared" si="41"/>
        <v>Av Dos Jesuitas 415 Imbetiba 27913182 Rio de Janeiro Macae RJ BRASIL</v>
      </c>
      <c r="M629" s="4" t="s">
        <v>336</v>
      </c>
      <c r="N629" s="4" t="s">
        <v>3046</v>
      </c>
      <c r="O629" s="4" t="s">
        <v>3047</v>
      </c>
      <c r="P629" s="4"/>
      <c r="Q629" s="4" t="s">
        <v>3048</v>
      </c>
      <c r="R629" s="20">
        <v>27913182</v>
      </c>
      <c r="S629" s="4" t="s">
        <v>242</v>
      </c>
      <c r="T629" s="4" t="s">
        <v>946</v>
      </c>
      <c r="U629" s="4" t="s">
        <v>243</v>
      </c>
      <c r="V629" t="s">
        <v>315</v>
      </c>
      <c r="W629" t="s">
        <v>79</v>
      </c>
      <c r="X629" t="s">
        <v>131</v>
      </c>
      <c r="Y629" s="13">
        <v>37101.357579258503</v>
      </c>
      <c r="Z629" s="13">
        <v>37503.383349968397</v>
      </c>
      <c r="AA629" s="309">
        <v>37503.383349968397</v>
      </c>
      <c r="AB629" t="s">
        <v>316</v>
      </c>
      <c r="AC629" s="1">
        <v>3</v>
      </c>
      <c r="AD629" t="s">
        <v>131</v>
      </c>
      <c r="AE629" s="17">
        <v>22547</v>
      </c>
      <c r="AH629" t="s">
        <v>4</v>
      </c>
      <c r="AI629" s="4" t="s">
        <v>4</v>
      </c>
      <c r="AK629" s="4"/>
      <c r="AL629" s="4"/>
      <c r="AM629" s="4"/>
      <c r="AN629" s="4"/>
      <c r="AO629" s="4"/>
      <c r="AP629" s="4"/>
      <c r="AQ629" s="4"/>
      <c r="AR629" s="4"/>
      <c r="AS629" s="4"/>
      <c r="AT629" s="4"/>
      <c r="AU629" s="4"/>
      <c r="AV629" s="4"/>
      <c r="AW629" s="4"/>
      <c r="AX629" s="4"/>
      <c r="AY629" s="4"/>
      <c r="AZ629" s="4"/>
      <c r="BA629" s="4"/>
      <c r="BB629" s="4"/>
      <c r="BC629" s="4"/>
      <c r="BD629" s="4"/>
      <c r="BE629" s="4"/>
      <c r="BF629" s="4"/>
      <c r="BG629" s="4"/>
      <c r="BH629" s="4"/>
      <c r="BI629" s="4"/>
      <c r="BJ629" s="4"/>
      <c r="BK629" s="4"/>
      <c r="BL629" s="4"/>
      <c r="BM629" s="4"/>
      <c r="BN629" s="4"/>
      <c r="BO629" s="4"/>
      <c r="BP629" s="4"/>
      <c r="BQ629" s="4"/>
      <c r="BR629" s="4"/>
      <c r="BS629" s="4"/>
      <c r="BT629" s="4"/>
      <c r="BU629" s="4"/>
      <c r="BV629" s="4"/>
      <c r="BW629" s="4"/>
      <c r="BX629" s="4"/>
      <c r="BY629" s="4"/>
      <c r="BZ629" s="4"/>
      <c r="CA629" s="4"/>
      <c r="CB629" s="4"/>
      <c r="CC629" s="4"/>
      <c r="CD629" s="4"/>
      <c r="CE629" s="4"/>
      <c r="CF629" s="4"/>
      <c r="CG629" s="4"/>
      <c r="CH629" s="4"/>
      <c r="CI629" s="4"/>
      <c r="CJ629" s="4"/>
      <c r="CK629" s="4"/>
      <c r="CL629" s="4"/>
      <c r="CM629" s="4"/>
      <c r="CN629" s="4"/>
      <c r="CO629" s="4"/>
      <c r="CP629" s="4"/>
      <c r="CQ629" s="4"/>
      <c r="CR629" s="4"/>
      <c r="CS629" s="4"/>
      <c r="CT629" s="4"/>
      <c r="CU629" s="4"/>
      <c r="CV629" s="4"/>
      <c r="CW629" s="4"/>
      <c r="CX629" s="4"/>
      <c r="CY629" s="4"/>
      <c r="CZ629" s="4"/>
      <c r="DA629" s="4"/>
      <c r="DB629" s="4"/>
      <c r="DC629" s="4"/>
      <c r="DD629" s="4"/>
      <c r="DE629" s="4"/>
      <c r="DF629" s="4"/>
      <c r="DG629" s="4"/>
      <c r="DH629" s="4"/>
      <c r="DI629" s="4"/>
      <c r="DJ629" s="4"/>
      <c r="DK629" s="4"/>
      <c r="DL629" s="4"/>
      <c r="DM629" s="4"/>
      <c r="DN629" s="4"/>
      <c r="DO629" s="4"/>
      <c r="DP629" s="4"/>
      <c r="DQ629" s="4"/>
      <c r="DR629" s="4"/>
      <c r="DS629" s="4"/>
      <c r="DT629" s="4"/>
      <c r="DU629" s="4"/>
      <c r="DV629" s="4"/>
      <c r="DW629" s="4"/>
      <c r="DX629" s="4"/>
      <c r="DY629" s="4"/>
      <c r="DZ629" s="4"/>
      <c r="EA629" s="4"/>
      <c r="EB629" s="4"/>
      <c r="EC629" s="4"/>
      <c r="ED629" s="4"/>
      <c r="EE629" s="4"/>
      <c r="EF629" s="4"/>
      <c r="EG629" s="4"/>
      <c r="EH629" s="4"/>
      <c r="EI629" s="4"/>
      <c r="EJ629" s="4"/>
      <c r="EK629" s="4"/>
      <c r="EL629" s="4"/>
      <c r="EM629" s="4"/>
      <c r="EN629" s="4"/>
      <c r="EO629" s="4"/>
      <c r="EP629" s="4"/>
      <c r="EQ629" s="4"/>
      <c r="ER629" s="4"/>
      <c r="ES629" s="4"/>
      <c r="ET629" s="4"/>
      <c r="EU629" s="4"/>
      <c r="EV629" s="4"/>
      <c r="EW629" s="4"/>
      <c r="EX629" s="4"/>
      <c r="EY629" s="4"/>
      <c r="EZ629" s="4"/>
      <c r="FA629" s="4"/>
      <c r="FB629" s="4"/>
      <c r="FC629" s="4"/>
      <c r="FD629" s="4"/>
      <c r="FE629" s="4"/>
      <c r="FF629" s="4"/>
      <c r="FG629" s="4"/>
      <c r="FH629" s="4"/>
      <c r="FI629" s="4"/>
      <c r="FJ629" s="4"/>
      <c r="FK629" s="4"/>
      <c r="FL629" s="4"/>
      <c r="FM629" s="4"/>
      <c r="FN629" s="4"/>
      <c r="FO629" s="4"/>
      <c r="FP629" s="4"/>
      <c r="FQ629" s="4"/>
      <c r="FR629" s="4"/>
      <c r="FS629" s="4"/>
      <c r="FT629" s="4"/>
      <c r="FU629" s="4"/>
      <c r="FV629" s="4"/>
      <c r="FW629" s="4"/>
      <c r="FX629" s="4"/>
      <c r="FY629" s="4"/>
      <c r="FZ629" s="4"/>
      <c r="GA629" s="4"/>
      <c r="GB629" s="4"/>
      <c r="GC629" s="4"/>
      <c r="GD629" s="4"/>
      <c r="GE629" s="4"/>
      <c r="GF629" s="4"/>
      <c r="GG629" s="4"/>
      <c r="GH629" s="4"/>
      <c r="GI629" s="4"/>
      <c r="GJ629" s="4"/>
      <c r="GK629" s="4"/>
      <c r="GL629" s="4"/>
      <c r="GM629" s="4"/>
      <c r="GN629" s="4"/>
      <c r="GO629" s="4"/>
      <c r="GP629" s="4"/>
      <c r="GQ629" s="4"/>
      <c r="GR629" s="4"/>
      <c r="GS629" s="4"/>
      <c r="GT629" s="4"/>
      <c r="GU629" s="4"/>
      <c r="GV629" s="4"/>
      <c r="GW629" s="4"/>
      <c r="GX629" s="4"/>
      <c r="GY629" s="4"/>
      <c r="GZ629" s="4"/>
      <c r="HA629" s="4"/>
      <c r="HB629" s="4"/>
      <c r="HC629" s="4"/>
      <c r="HD629" s="4"/>
      <c r="HE629" s="4"/>
      <c r="HF629" s="4"/>
      <c r="HG629" s="4"/>
      <c r="HH629" s="4"/>
      <c r="HI629" s="4"/>
      <c r="HJ629" s="4"/>
      <c r="HK629" s="4"/>
      <c r="HL629" s="4"/>
      <c r="HM629" s="4"/>
      <c r="HN629" s="4"/>
      <c r="HO629" s="4"/>
      <c r="HP629" s="4"/>
      <c r="HQ629" s="4"/>
      <c r="HR629" s="4"/>
      <c r="HS629" s="4"/>
      <c r="HT629" s="4"/>
      <c r="HU629" s="4"/>
      <c r="HV629" s="4"/>
      <c r="HW629" s="4"/>
      <c r="HX629" s="4"/>
      <c r="HY629" s="4"/>
      <c r="HZ629" s="4"/>
      <c r="IA629" s="4"/>
      <c r="IB629" s="4"/>
      <c r="IC629" s="4"/>
      <c r="ID629" s="4"/>
      <c r="IE629" s="4"/>
      <c r="IF629" s="4"/>
      <c r="IG629" s="4"/>
      <c r="IH629" s="4"/>
      <c r="II629" s="4"/>
      <c r="IJ629" s="4"/>
      <c r="IK629" s="4"/>
      <c r="IL629" s="4"/>
    </row>
    <row r="630" spans="1:246">
      <c r="A630" s="1">
        <v>629</v>
      </c>
      <c r="B630" s="5" t="s">
        <v>3049</v>
      </c>
      <c r="C630" s="4" t="s">
        <v>3049</v>
      </c>
      <c r="D630" s="3">
        <v>24877039000150</v>
      </c>
      <c r="F630" t="s">
        <v>316</v>
      </c>
      <c r="G630" s="4"/>
      <c r="H630" s="19" t="s">
        <v>247</v>
      </c>
      <c r="I630" s="19" t="str">
        <f t="shared" si="37"/>
        <v>não encontrado</v>
      </c>
      <c r="J630" s="19"/>
      <c r="K630" s="25" t="s">
        <v>344</v>
      </c>
      <c r="L630" t="str">
        <f t="shared" si="41"/>
        <v>Av Governador Leonel de Moura Brizola 1806 Stands 03 e 04 Centro 25020001 Rio de Janeiro Duque de Caxias RJ BRASIL</v>
      </c>
      <c r="M630" s="4" t="s">
        <v>336</v>
      </c>
      <c r="N630" s="4" t="s">
        <v>3050</v>
      </c>
      <c r="O630" s="4" t="s">
        <v>3051</v>
      </c>
      <c r="P630" s="4" t="s">
        <v>3052</v>
      </c>
      <c r="Q630" s="4" t="s">
        <v>381</v>
      </c>
      <c r="R630" s="20">
        <v>25020001</v>
      </c>
      <c r="S630" s="4" t="s">
        <v>242</v>
      </c>
      <c r="T630" s="4" t="s">
        <v>314</v>
      </c>
      <c r="U630" s="4" t="s">
        <v>243</v>
      </c>
      <c r="V630" t="s">
        <v>315</v>
      </c>
      <c r="Z630" s="13">
        <v>0</v>
      </c>
      <c r="AA630" s="13"/>
      <c r="AI630" s="4"/>
      <c r="AK630" s="4"/>
      <c r="AL630" s="4"/>
      <c r="AM630" s="4"/>
      <c r="AN630" s="4"/>
      <c r="AO630" s="4"/>
      <c r="AP630" s="4"/>
      <c r="AQ630" s="4"/>
      <c r="AR630" s="4"/>
      <c r="AS630" s="4"/>
      <c r="AT630" s="4"/>
      <c r="AU630" s="4"/>
      <c r="AV630" s="4"/>
      <c r="AW630" s="4"/>
      <c r="AX630" s="4"/>
      <c r="AY630" s="4"/>
      <c r="AZ630" s="4"/>
      <c r="BA630" s="4"/>
      <c r="BB630" s="4"/>
      <c r="BC630" s="4"/>
      <c r="BD630" s="4"/>
      <c r="BE630" s="4"/>
      <c r="BF630" s="4"/>
      <c r="BG630" s="4"/>
      <c r="BH630" s="4"/>
      <c r="BI630" s="4"/>
      <c r="BJ630" s="4"/>
      <c r="BK630" s="4"/>
      <c r="BL630" s="4"/>
      <c r="BM630" s="4"/>
      <c r="BN630" s="4"/>
      <c r="BO630" s="4"/>
      <c r="BP630" s="4"/>
      <c r="BQ630" s="4"/>
      <c r="BR630" s="4"/>
      <c r="BS630" s="4"/>
      <c r="BT630" s="4"/>
      <c r="BU630" s="4"/>
      <c r="BV630" s="4"/>
      <c r="BW630" s="4"/>
      <c r="BX630" s="4"/>
      <c r="BY630" s="4"/>
      <c r="BZ630" s="4"/>
      <c r="CA630" s="4"/>
      <c r="CB630" s="4"/>
      <c r="CC630" s="4"/>
      <c r="CD630" s="4"/>
      <c r="CE630" s="4"/>
      <c r="CF630" s="4"/>
      <c r="CG630" s="4"/>
      <c r="CH630" s="4"/>
      <c r="CI630" s="4"/>
      <c r="CJ630" s="4"/>
      <c r="CK630" s="4"/>
      <c r="CL630" s="4"/>
      <c r="CM630" s="4"/>
      <c r="CN630" s="4"/>
      <c r="CO630" s="4"/>
      <c r="CP630" s="4"/>
      <c r="CQ630" s="4"/>
      <c r="CR630" s="4"/>
      <c r="CS630" s="4"/>
      <c r="CT630" s="4"/>
      <c r="CU630" s="4"/>
      <c r="CV630" s="4"/>
      <c r="CW630" s="4"/>
      <c r="CX630" s="4"/>
      <c r="CY630" s="4"/>
      <c r="CZ630" s="4"/>
      <c r="DA630" s="4"/>
      <c r="DB630" s="4"/>
      <c r="DC630" s="4"/>
      <c r="DD630" s="4"/>
      <c r="DE630" s="4"/>
      <c r="DF630" s="4"/>
      <c r="DG630" s="4"/>
      <c r="DH630" s="4"/>
      <c r="DI630" s="4"/>
      <c r="DJ630" s="4"/>
      <c r="DK630" s="4"/>
      <c r="DL630" s="4"/>
      <c r="DM630" s="4"/>
      <c r="DN630" s="4"/>
      <c r="DO630" s="4"/>
      <c r="DP630" s="4"/>
      <c r="DQ630" s="4"/>
      <c r="DR630" s="4"/>
      <c r="DS630" s="4"/>
      <c r="DT630" s="4"/>
      <c r="DU630" s="4"/>
      <c r="DV630" s="4"/>
      <c r="DW630" s="4"/>
      <c r="DX630" s="4"/>
      <c r="DY630" s="4"/>
      <c r="DZ630" s="4"/>
      <c r="EA630" s="4"/>
      <c r="EB630" s="4"/>
      <c r="EC630" s="4"/>
      <c r="ED630" s="4"/>
      <c r="EE630" s="4"/>
      <c r="EF630" s="4"/>
      <c r="EG630" s="4"/>
      <c r="EH630" s="4"/>
      <c r="EI630" s="4"/>
      <c r="EJ630" s="4"/>
      <c r="EK630" s="4"/>
      <c r="EL630" s="4"/>
      <c r="EM630" s="4"/>
      <c r="EN630" s="4"/>
      <c r="EO630" s="4"/>
      <c r="EP630" s="4"/>
      <c r="EQ630" s="4"/>
      <c r="ER630" s="4"/>
      <c r="ES630" s="4"/>
      <c r="ET630" s="4"/>
      <c r="EU630" s="4"/>
      <c r="EV630" s="4"/>
      <c r="EW630" s="4"/>
      <c r="EX630" s="4"/>
      <c r="EY630" s="4"/>
      <c r="EZ630" s="4"/>
      <c r="FA630" s="4"/>
      <c r="FB630" s="4"/>
      <c r="FC630" s="4"/>
      <c r="FD630" s="4"/>
      <c r="FE630" s="4"/>
      <c r="FF630" s="4"/>
      <c r="FG630" s="4"/>
      <c r="FH630" s="4"/>
      <c r="FI630" s="4"/>
      <c r="FJ630" s="4"/>
      <c r="FK630" s="4"/>
      <c r="FL630" s="4"/>
      <c r="FM630" s="4"/>
      <c r="FN630" s="4"/>
      <c r="FO630" s="4"/>
      <c r="FP630" s="4"/>
      <c r="FQ630" s="4"/>
      <c r="FR630" s="4"/>
      <c r="FS630" s="4"/>
      <c r="FT630" s="4"/>
      <c r="FU630" s="4"/>
      <c r="FV630" s="4"/>
      <c r="FW630" s="4"/>
      <c r="FX630" s="4"/>
      <c r="FY630" s="4"/>
      <c r="FZ630" s="4"/>
      <c r="GA630" s="4"/>
      <c r="GB630" s="4"/>
      <c r="GC630" s="4"/>
      <c r="GD630" s="4"/>
      <c r="GE630" s="4"/>
      <c r="GF630" s="4"/>
      <c r="GG630" s="4"/>
      <c r="GH630" s="4"/>
      <c r="GI630" s="4"/>
      <c r="GJ630" s="4"/>
      <c r="GK630" s="4"/>
      <c r="GL630" s="4"/>
      <c r="GM630" s="4"/>
      <c r="GN630" s="4"/>
      <c r="GO630" s="4"/>
      <c r="GP630" s="4"/>
      <c r="GQ630" s="4"/>
      <c r="GR630" s="4"/>
      <c r="GS630" s="4"/>
      <c r="GT630" s="4"/>
      <c r="GU630" s="4"/>
      <c r="GV630" s="4"/>
      <c r="GW630" s="4"/>
      <c r="GX630" s="4"/>
      <c r="GY630" s="4"/>
      <c r="GZ630" s="4"/>
      <c r="HA630" s="4"/>
      <c r="HB630" s="4"/>
      <c r="HC630" s="4"/>
      <c r="HD630" s="4"/>
      <c r="HE630" s="4"/>
      <c r="HF630" s="4"/>
      <c r="HG630" s="4"/>
      <c r="HH630" s="4"/>
      <c r="HI630" s="4"/>
      <c r="HJ630" s="4"/>
      <c r="HK630" s="4"/>
      <c r="HL630" s="4"/>
      <c r="HM630" s="4"/>
      <c r="HN630" s="4"/>
      <c r="HO630" s="4"/>
      <c r="HP630" s="4"/>
      <c r="HQ630" s="4"/>
      <c r="HR630" s="4"/>
      <c r="HS630" s="4"/>
      <c r="HT630" s="4"/>
      <c r="HU630" s="4"/>
      <c r="HV630" s="4"/>
      <c r="HW630" s="4"/>
      <c r="HX630" s="4"/>
      <c r="HY630" s="4"/>
      <c r="HZ630" s="4"/>
      <c r="IA630" s="4"/>
      <c r="IB630" s="4"/>
      <c r="IC630" s="4"/>
      <c r="ID630" s="4"/>
      <c r="IE630" s="4"/>
      <c r="IF630" s="4"/>
      <c r="IG630" s="4"/>
      <c r="IH630" s="4"/>
      <c r="II630" s="4"/>
      <c r="IJ630" s="4"/>
      <c r="IK630" s="4"/>
      <c r="IL630" s="4"/>
    </row>
    <row r="631" spans="1:246">
      <c r="A631" s="1">
        <v>630</v>
      </c>
      <c r="B631" s="5" t="s">
        <v>3053</v>
      </c>
      <c r="C631" s="4" t="s">
        <v>3053</v>
      </c>
      <c r="D631" s="3">
        <v>1298583000141</v>
      </c>
      <c r="F631" t="s">
        <v>307</v>
      </c>
      <c r="G631" s="4"/>
      <c r="H631" s="19" t="s">
        <v>247</v>
      </c>
      <c r="I631" s="19" t="str">
        <f t="shared" si="37"/>
        <v>não encontrado</v>
      </c>
      <c r="J631" s="19"/>
      <c r="K631" s="25" t="s">
        <v>344</v>
      </c>
      <c r="L631" t="str">
        <f t="shared" si="41"/>
        <v>Av Getulio Vargas 225 Funcionarios 30112900 Minas Gerais Belo Horizonte MG BRASIL</v>
      </c>
      <c r="M631" s="4" t="s">
        <v>336</v>
      </c>
      <c r="N631" s="4" t="s">
        <v>3054</v>
      </c>
      <c r="O631" s="4" t="s">
        <v>1486</v>
      </c>
      <c r="P631" s="4"/>
      <c r="Q631" s="4" t="s">
        <v>646</v>
      </c>
      <c r="R631" s="20">
        <v>30112900</v>
      </c>
      <c r="S631" s="4" t="s">
        <v>515</v>
      </c>
      <c r="T631" s="4" t="s">
        <v>630</v>
      </c>
      <c r="U631" s="4" t="s">
        <v>631</v>
      </c>
      <c r="V631" t="s">
        <v>315</v>
      </c>
      <c r="Z631" s="13">
        <v>0</v>
      </c>
      <c r="AA631" s="13"/>
      <c r="AI631" s="4"/>
      <c r="AK631" s="4"/>
      <c r="AL631" s="4"/>
      <c r="AM631" s="4"/>
      <c r="AN631" s="4"/>
      <c r="AO631" s="4"/>
      <c r="AP631" s="4"/>
      <c r="AQ631" s="4"/>
      <c r="AR631" s="4"/>
      <c r="AS631" s="4"/>
      <c r="AT631" s="4"/>
      <c r="AU631" s="4"/>
      <c r="AV631" s="4"/>
      <c r="AW631" s="4"/>
      <c r="AX631" s="4"/>
      <c r="AY631" s="4"/>
      <c r="AZ631" s="4"/>
      <c r="BA631" s="4"/>
      <c r="BB631" s="4"/>
      <c r="BC631" s="4"/>
      <c r="BD631" s="4"/>
      <c r="BE631" s="4"/>
      <c r="BF631" s="4"/>
      <c r="BG631" s="4"/>
      <c r="BH631" s="4"/>
      <c r="BI631" s="4"/>
      <c r="BJ631" s="4"/>
      <c r="BK631" s="4"/>
      <c r="BL631" s="4"/>
      <c r="BM631" s="4"/>
      <c r="BN631" s="4"/>
      <c r="BO631" s="4"/>
      <c r="BP631" s="4"/>
      <c r="BQ631" s="4"/>
      <c r="BR631" s="4"/>
      <c r="BS631" s="4"/>
      <c r="BT631" s="4"/>
      <c r="BU631" s="4"/>
      <c r="BV631" s="4"/>
      <c r="BW631" s="4"/>
      <c r="BX631" s="4"/>
      <c r="BY631" s="4"/>
      <c r="BZ631" s="4"/>
      <c r="CA631" s="4"/>
      <c r="CB631" s="4"/>
      <c r="CC631" s="4"/>
      <c r="CD631" s="4"/>
      <c r="CE631" s="4"/>
      <c r="CF631" s="4"/>
      <c r="CG631" s="4"/>
      <c r="CH631" s="4"/>
      <c r="CI631" s="4"/>
      <c r="CJ631" s="4"/>
      <c r="CK631" s="4"/>
      <c r="CL631" s="4"/>
      <c r="CM631" s="4"/>
      <c r="CN631" s="4"/>
      <c r="CO631" s="4"/>
      <c r="CP631" s="4"/>
      <c r="CQ631" s="4"/>
      <c r="CR631" s="4"/>
      <c r="CS631" s="4"/>
      <c r="CT631" s="4"/>
      <c r="CU631" s="4"/>
      <c r="CV631" s="4"/>
      <c r="CW631" s="4"/>
      <c r="CX631" s="4"/>
      <c r="CY631" s="4"/>
      <c r="CZ631" s="4"/>
      <c r="DA631" s="4"/>
      <c r="DB631" s="4"/>
      <c r="DC631" s="4"/>
      <c r="DD631" s="4"/>
      <c r="DE631" s="4"/>
      <c r="DF631" s="4"/>
      <c r="DG631" s="4"/>
      <c r="DH631" s="4"/>
      <c r="DI631" s="4"/>
      <c r="DJ631" s="4"/>
      <c r="DK631" s="4"/>
      <c r="DL631" s="4"/>
      <c r="DM631" s="4"/>
      <c r="DN631" s="4"/>
      <c r="DO631" s="4"/>
      <c r="DP631" s="4"/>
      <c r="DQ631" s="4"/>
      <c r="DR631" s="4"/>
      <c r="DS631" s="4"/>
      <c r="DT631" s="4"/>
      <c r="DU631" s="4"/>
      <c r="DV631" s="4"/>
      <c r="DW631" s="4"/>
      <c r="DX631" s="4"/>
      <c r="DY631" s="4"/>
      <c r="DZ631" s="4"/>
      <c r="EA631" s="4"/>
      <c r="EB631" s="4"/>
      <c r="EC631" s="4"/>
      <c r="ED631" s="4"/>
      <c r="EE631" s="4"/>
      <c r="EF631" s="4"/>
      <c r="EG631" s="4"/>
      <c r="EH631" s="4"/>
      <c r="EI631" s="4"/>
      <c r="EJ631" s="4"/>
      <c r="EK631" s="4"/>
      <c r="EL631" s="4"/>
      <c r="EM631" s="4"/>
      <c r="EN631" s="4"/>
      <c r="EO631" s="4"/>
      <c r="EP631" s="4"/>
      <c r="EQ631" s="4"/>
      <c r="ER631" s="4"/>
      <c r="ES631" s="4"/>
      <c r="ET631" s="4"/>
      <c r="EU631" s="4"/>
      <c r="EV631" s="4"/>
      <c r="EW631" s="4"/>
      <c r="EX631" s="4"/>
      <c r="EY631" s="4"/>
      <c r="EZ631" s="4"/>
      <c r="FA631" s="4"/>
      <c r="FB631" s="4"/>
      <c r="FC631" s="4"/>
      <c r="FD631" s="4"/>
      <c r="FE631" s="4"/>
      <c r="FF631" s="4"/>
      <c r="FG631" s="4"/>
      <c r="FH631" s="4"/>
      <c r="FI631" s="4"/>
      <c r="FJ631" s="4"/>
      <c r="FK631" s="4"/>
      <c r="FL631" s="4"/>
      <c r="FM631" s="4"/>
      <c r="FN631" s="4"/>
      <c r="FO631" s="4"/>
      <c r="FP631" s="4"/>
      <c r="FQ631" s="4"/>
      <c r="FR631" s="4"/>
      <c r="FS631" s="4"/>
      <c r="FT631" s="4"/>
      <c r="FU631" s="4"/>
      <c r="FV631" s="4"/>
      <c r="FW631" s="4"/>
      <c r="FX631" s="4"/>
      <c r="FY631" s="4"/>
      <c r="FZ631" s="4"/>
      <c r="GA631" s="4"/>
      <c r="GB631" s="4"/>
      <c r="GC631" s="4"/>
      <c r="GD631" s="4"/>
      <c r="GE631" s="4"/>
      <c r="GF631" s="4"/>
      <c r="GG631" s="4"/>
      <c r="GH631" s="4"/>
      <c r="GI631" s="4"/>
      <c r="GJ631" s="4"/>
      <c r="GK631" s="4"/>
      <c r="GL631" s="4"/>
      <c r="GM631" s="4"/>
      <c r="GN631" s="4"/>
      <c r="GO631" s="4"/>
      <c r="GP631" s="4"/>
      <c r="GQ631" s="4"/>
      <c r="GR631" s="4"/>
      <c r="GS631" s="4"/>
      <c r="GT631" s="4"/>
      <c r="GU631" s="4"/>
      <c r="GV631" s="4"/>
      <c r="GW631" s="4"/>
      <c r="GX631" s="4"/>
      <c r="GY631" s="4"/>
      <c r="GZ631" s="4"/>
      <c r="HA631" s="4"/>
      <c r="HB631" s="4"/>
      <c r="HC631" s="4"/>
      <c r="HD631" s="4"/>
      <c r="HE631" s="4"/>
      <c r="HF631" s="4"/>
      <c r="HG631" s="4"/>
      <c r="HH631" s="4"/>
      <c r="HI631" s="4"/>
      <c r="HJ631" s="4"/>
      <c r="HK631" s="4"/>
      <c r="HL631" s="4"/>
      <c r="HM631" s="4"/>
      <c r="HN631" s="4"/>
      <c r="HO631" s="4"/>
      <c r="HP631" s="4"/>
      <c r="HQ631" s="4"/>
      <c r="HR631" s="4"/>
      <c r="HS631" s="4"/>
      <c r="HT631" s="4"/>
      <c r="HU631" s="4"/>
      <c r="HV631" s="4"/>
      <c r="HW631" s="4"/>
      <c r="HX631" s="4"/>
      <c r="HY631" s="4"/>
      <c r="HZ631" s="4"/>
      <c r="IA631" s="4"/>
      <c r="IB631" s="4"/>
      <c r="IC631" s="4"/>
      <c r="ID631" s="4"/>
      <c r="IE631" s="4"/>
      <c r="IF631" s="4"/>
      <c r="IG631" s="4"/>
      <c r="IH631" s="4"/>
      <c r="II631" s="4"/>
      <c r="IJ631" s="4"/>
      <c r="IK631" s="4"/>
      <c r="IL631" s="4"/>
    </row>
    <row r="632" spans="1:246" s="16" customFormat="1">
      <c r="A632" s="1">
        <v>631</v>
      </c>
      <c r="B632" s="5" t="s">
        <v>3055</v>
      </c>
      <c r="C632" s="4" t="s">
        <v>3055</v>
      </c>
      <c r="D632" s="3">
        <v>83845701000159</v>
      </c>
      <c r="E632"/>
      <c r="F632" t="s">
        <v>307</v>
      </c>
      <c r="G632" s="4" t="s">
        <v>714</v>
      </c>
      <c r="H632" s="19">
        <v>32872125</v>
      </c>
      <c r="I632" s="19" t="str">
        <f t="shared" si="37"/>
        <v>48 32872125</v>
      </c>
      <c r="J632" s="19"/>
      <c r="K632" s="25" t="s">
        <v>3056</v>
      </c>
      <c r="L632" t="str">
        <f t="shared" si="41"/>
        <v>Rua Doutor Alvaro Millen da Silveira 208 Centro 88020901 Santa Catarina Florianopolis SC BRASIL</v>
      </c>
      <c r="M632" s="4" t="s">
        <v>222</v>
      </c>
      <c r="N632" s="4" t="s">
        <v>3057</v>
      </c>
      <c r="O632" s="4" t="s">
        <v>2818</v>
      </c>
      <c r="P632" s="4"/>
      <c r="Q632" s="4" t="s">
        <v>381</v>
      </c>
      <c r="R632" s="20">
        <v>88020901</v>
      </c>
      <c r="S632" s="4" t="s">
        <v>670</v>
      </c>
      <c r="T632" s="4" t="s">
        <v>1654</v>
      </c>
      <c r="U632" s="4" t="s">
        <v>1655</v>
      </c>
      <c r="V632" t="s">
        <v>315</v>
      </c>
      <c r="W632"/>
      <c r="X632"/>
      <c r="Y632"/>
      <c r="Z632" s="13">
        <v>0</v>
      </c>
      <c r="AA632" s="13"/>
      <c r="AB632"/>
      <c r="AC632" s="1"/>
      <c r="AD632"/>
      <c r="AE632" s="7"/>
      <c r="AF632"/>
      <c r="AG632"/>
      <c r="AH632"/>
      <c r="AI632" s="4"/>
      <c r="AJ632"/>
      <c r="AK632" s="4"/>
      <c r="AL632" s="4"/>
      <c r="AM632" s="4"/>
      <c r="AN632" s="4"/>
      <c r="AO632" s="4"/>
      <c r="AP632" s="4"/>
      <c r="AQ632" s="4"/>
      <c r="AR632" s="4"/>
      <c r="AS632" s="4"/>
      <c r="AT632" s="4"/>
      <c r="AU632" s="4"/>
      <c r="AV632" s="4"/>
      <c r="AW632" s="4"/>
      <c r="AX632" s="4"/>
      <c r="AY632" s="4"/>
      <c r="AZ632" s="4"/>
      <c r="BA632" s="4"/>
      <c r="BB632" s="4"/>
      <c r="BC632" s="4"/>
      <c r="BD632" s="4"/>
      <c r="BE632" s="4"/>
      <c r="BF632" s="4"/>
      <c r="BG632" s="4"/>
      <c r="BH632" s="4"/>
      <c r="BI632" s="4"/>
      <c r="BJ632" s="4"/>
      <c r="BK632" s="4"/>
      <c r="BL632" s="4"/>
      <c r="BM632" s="4"/>
      <c r="BN632" s="4"/>
      <c r="BO632" s="4"/>
      <c r="BP632" s="4"/>
      <c r="BQ632" s="4"/>
      <c r="BR632" s="4"/>
      <c r="BS632" s="4"/>
      <c r="BT632" s="4"/>
      <c r="BU632" s="4"/>
      <c r="BV632" s="4"/>
      <c r="BW632" s="4"/>
      <c r="BX632" s="4"/>
      <c r="BY632" s="4"/>
      <c r="BZ632" s="4"/>
      <c r="CA632" s="4"/>
      <c r="CB632" s="4"/>
      <c r="CC632" s="4"/>
      <c r="CD632" s="4"/>
      <c r="CE632" s="4"/>
      <c r="CF632" s="4"/>
      <c r="CG632" s="4"/>
      <c r="CH632" s="4"/>
      <c r="CI632" s="4"/>
      <c r="CJ632" s="4"/>
      <c r="CK632" s="4"/>
      <c r="CL632" s="4"/>
      <c r="CM632" s="4"/>
      <c r="CN632" s="4"/>
      <c r="CO632" s="4"/>
      <c r="CP632" s="4"/>
      <c r="CQ632" s="4"/>
      <c r="CR632" s="4"/>
      <c r="CS632" s="4"/>
      <c r="CT632" s="4"/>
      <c r="CU632" s="4"/>
      <c r="CV632" s="4"/>
      <c r="CW632" s="4"/>
      <c r="CX632" s="4"/>
      <c r="CY632" s="4"/>
      <c r="CZ632" s="4"/>
      <c r="DA632" s="4"/>
      <c r="DB632" s="4"/>
      <c r="DC632" s="4"/>
      <c r="DD632" s="4"/>
      <c r="DE632" s="4"/>
      <c r="DF632" s="4"/>
      <c r="DG632" s="4"/>
      <c r="DH632" s="4"/>
      <c r="DI632" s="4"/>
      <c r="DJ632" s="4"/>
      <c r="DK632" s="4"/>
      <c r="DL632" s="4"/>
      <c r="DM632" s="4"/>
      <c r="DN632" s="4"/>
      <c r="DO632" s="4"/>
      <c r="DP632" s="4"/>
      <c r="DQ632" s="4"/>
      <c r="DR632" s="4"/>
      <c r="DS632" s="4"/>
      <c r="DT632" s="4"/>
      <c r="DU632" s="4"/>
      <c r="DV632" s="4"/>
      <c r="DW632" s="4"/>
      <c r="DX632" s="4"/>
      <c r="DY632" s="4"/>
      <c r="DZ632" s="4"/>
      <c r="EA632" s="4"/>
      <c r="EB632" s="4"/>
      <c r="EC632" s="4"/>
      <c r="ED632" s="4"/>
      <c r="EE632" s="4"/>
      <c r="EF632" s="4"/>
      <c r="EG632" s="4"/>
      <c r="EH632" s="4"/>
      <c r="EI632" s="4"/>
      <c r="EJ632" s="4"/>
      <c r="EK632" s="4"/>
      <c r="EL632" s="4"/>
      <c r="EM632" s="4"/>
      <c r="EN632" s="4"/>
      <c r="EO632" s="4"/>
      <c r="EP632" s="4"/>
      <c r="EQ632" s="4"/>
      <c r="ER632" s="4"/>
      <c r="ES632" s="4"/>
      <c r="ET632" s="4"/>
      <c r="EU632" s="4"/>
      <c r="EV632" s="4"/>
      <c r="EW632" s="4"/>
      <c r="EX632" s="4"/>
      <c r="EY632" s="4"/>
      <c r="EZ632" s="4"/>
      <c r="FA632" s="4"/>
      <c r="FB632" s="4"/>
      <c r="FC632" s="4"/>
      <c r="FD632" s="4"/>
      <c r="FE632" s="4"/>
      <c r="FF632" s="4"/>
      <c r="FG632" s="4"/>
      <c r="FH632" s="4"/>
      <c r="FI632" s="4"/>
      <c r="FJ632" s="4"/>
      <c r="FK632" s="4"/>
      <c r="FL632" s="4"/>
      <c r="FM632" s="4"/>
      <c r="FN632" s="4"/>
      <c r="FO632" s="4"/>
      <c r="FP632" s="4"/>
      <c r="FQ632" s="4"/>
      <c r="FR632" s="4"/>
      <c r="FS632" s="4"/>
      <c r="FT632" s="4"/>
      <c r="FU632" s="4"/>
      <c r="FV632" s="4"/>
      <c r="FW632" s="4"/>
      <c r="FX632" s="4"/>
      <c r="FY632" s="4"/>
      <c r="FZ632" s="4"/>
      <c r="GA632" s="4"/>
      <c r="GB632" s="4"/>
      <c r="GC632" s="4"/>
      <c r="GD632" s="4"/>
      <c r="GE632" s="4"/>
      <c r="GF632" s="4"/>
      <c r="GG632" s="4"/>
      <c r="GH632" s="4"/>
      <c r="GI632" s="4"/>
      <c r="GJ632" s="4"/>
      <c r="GK632" s="4"/>
      <c r="GL632" s="4"/>
      <c r="GM632" s="4"/>
      <c r="GN632" s="4"/>
      <c r="GO632" s="4"/>
      <c r="GP632" s="4"/>
      <c r="GQ632" s="4"/>
      <c r="GR632" s="4"/>
      <c r="GS632" s="4"/>
      <c r="GT632" s="4"/>
      <c r="GU632" s="4"/>
      <c r="GV632" s="4"/>
      <c r="GW632" s="4"/>
      <c r="GX632" s="4"/>
      <c r="GY632" s="4"/>
      <c r="GZ632" s="4"/>
      <c r="HA632" s="4"/>
      <c r="HB632" s="4"/>
      <c r="HC632" s="4"/>
      <c r="HD632" s="4"/>
      <c r="HE632" s="4"/>
      <c r="HF632" s="4"/>
      <c r="HG632" s="4"/>
      <c r="HH632" s="4"/>
      <c r="HI632" s="4"/>
      <c r="HJ632" s="4"/>
      <c r="HK632" s="4"/>
      <c r="HL632" s="4"/>
      <c r="HM632" s="4"/>
      <c r="HN632" s="4"/>
      <c r="HO632" s="4"/>
      <c r="HP632" s="4"/>
      <c r="HQ632" s="4"/>
      <c r="HR632" s="4"/>
      <c r="HS632" s="4"/>
      <c r="HT632" s="4"/>
      <c r="HU632" s="4"/>
      <c r="HV632" s="4"/>
      <c r="HW632" s="4"/>
      <c r="HX632" s="4"/>
      <c r="HY632" s="4"/>
      <c r="HZ632" s="4"/>
      <c r="IA632" s="4"/>
      <c r="IB632" s="4"/>
      <c r="IC632" s="4"/>
      <c r="ID632" s="4"/>
      <c r="IE632" s="4"/>
      <c r="IF632" s="4"/>
      <c r="IG632" s="4"/>
      <c r="IH632" s="4"/>
      <c r="II632" s="4"/>
      <c r="IJ632" s="4"/>
      <c r="IK632" s="4"/>
      <c r="IL632" s="4"/>
    </row>
    <row r="633" spans="1:246" s="16" customFormat="1">
      <c r="A633" s="1">
        <v>632</v>
      </c>
      <c r="B633" s="5" t="s">
        <v>3058</v>
      </c>
      <c r="C633" s="4" t="s">
        <v>3058</v>
      </c>
      <c r="D633" s="3">
        <v>28538734000148</v>
      </c>
      <c r="E633"/>
      <c r="F633" t="s">
        <v>307</v>
      </c>
      <c r="G633" s="4"/>
      <c r="H633" s="19" t="s">
        <v>247</v>
      </c>
      <c r="I633" s="19" t="str">
        <f t="shared" si="37"/>
        <v>não encontrado</v>
      </c>
      <c r="J633" s="19"/>
      <c r="K633" s="25" t="s">
        <v>344</v>
      </c>
      <c r="L633" t="str">
        <f t="shared" si="41"/>
        <v>Av Eramos Braga 15 Centro 20020000 Rio de Janeiro Rio de Janeiro RJ BRASIL</v>
      </c>
      <c r="M633" s="4" t="s">
        <v>336</v>
      </c>
      <c r="N633" s="4" t="s">
        <v>3059</v>
      </c>
      <c r="O633" s="4" t="s">
        <v>2067</v>
      </c>
      <c r="P633" s="4"/>
      <c r="Q633" s="4" t="s">
        <v>381</v>
      </c>
      <c r="R633" s="20">
        <v>20020000</v>
      </c>
      <c r="S633" s="4" t="s">
        <v>242</v>
      </c>
      <c r="T633" s="4" t="s">
        <v>242</v>
      </c>
      <c r="U633" s="4" t="s">
        <v>243</v>
      </c>
      <c r="V633" t="s">
        <v>315</v>
      </c>
      <c r="W633"/>
      <c r="X633"/>
      <c r="Y633"/>
      <c r="Z633" s="13">
        <v>0</v>
      </c>
      <c r="AA633" s="13"/>
      <c r="AB633"/>
      <c r="AC633" s="1"/>
      <c r="AD633"/>
      <c r="AE633" s="7"/>
      <c r="AF633"/>
      <c r="AG633"/>
      <c r="AH633"/>
      <c r="AI633" s="4"/>
      <c r="AJ633"/>
      <c r="AK633" s="4"/>
      <c r="AL633" s="4"/>
      <c r="AM633" s="4"/>
      <c r="AN633" s="4"/>
      <c r="AO633" s="4"/>
      <c r="AP633" s="4"/>
      <c r="AQ633" s="4"/>
      <c r="AR633" s="4"/>
      <c r="AS633" s="4"/>
      <c r="AT633" s="4"/>
      <c r="AU633" s="4"/>
      <c r="AV633" s="4"/>
      <c r="AW633" s="4"/>
      <c r="AX633" s="4"/>
      <c r="AY633" s="4"/>
      <c r="AZ633" s="4"/>
      <c r="BA633" s="4"/>
      <c r="BB633" s="4"/>
      <c r="BC633" s="4"/>
      <c r="BD633" s="4"/>
      <c r="BE633" s="4"/>
      <c r="BF633" s="4"/>
      <c r="BG633" s="4"/>
      <c r="BH633" s="4"/>
      <c r="BI633" s="4"/>
      <c r="BJ633" s="4"/>
      <c r="BK633" s="4"/>
      <c r="BL633" s="4"/>
      <c r="BM633" s="4"/>
      <c r="BN633" s="4"/>
      <c r="BO633" s="4"/>
      <c r="BP633" s="4"/>
      <c r="BQ633" s="4"/>
      <c r="BR633" s="4"/>
      <c r="BS633" s="4"/>
      <c r="BT633" s="4"/>
      <c r="BU633" s="4"/>
      <c r="BV633" s="4"/>
      <c r="BW633" s="4"/>
      <c r="BX633" s="4"/>
      <c r="BY633" s="4"/>
      <c r="BZ633" s="4"/>
      <c r="CA633" s="4"/>
      <c r="CB633" s="4"/>
      <c r="CC633" s="4"/>
      <c r="CD633" s="4"/>
      <c r="CE633" s="4"/>
      <c r="CF633" s="4"/>
      <c r="CG633" s="4"/>
      <c r="CH633" s="4"/>
      <c r="CI633" s="4"/>
      <c r="CJ633" s="4"/>
      <c r="CK633" s="4"/>
      <c r="CL633" s="4"/>
      <c r="CM633" s="4"/>
      <c r="CN633" s="4"/>
      <c r="CO633" s="4"/>
      <c r="CP633" s="4"/>
      <c r="CQ633" s="4"/>
      <c r="CR633" s="4"/>
      <c r="CS633" s="4"/>
      <c r="CT633" s="4"/>
      <c r="CU633" s="4"/>
      <c r="CV633" s="4"/>
      <c r="CW633" s="4"/>
      <c r="CX633" s="4"/>
      <c r="CY633" s="4"/>
      <c r="CZ633" s="4"/>
      <c r="DA633" s="4"/>
      <c r="DB633" s="4"/>
      <c r="DC633" s="4"/>
      <c r="DD633" s="4"/>
      <c r="DE633" s="4"/>
      <c r="DF633" s="4"/>
      <c r="DG633" s="4"/>
      <c r="DH633" s="4"/>
      <c r="DI633" s="4"/>
      <c r="DJ633" s="4"/>
      <c r="DK633" s="4"/>
      <c r="DL633" s="4"/>
      <c r="DM633" s="4"/>
      <c r="DN633" s="4"/>
      <c r="DO633" s="4"/>
      <c r="DP633" s="4"/>
      <c r="DQ633" s="4"/>
      <c r="DR633" s="4"/>
      <c r="DS633" s="4"/>
      <c r="DT633" s="4"/>
      <c r="DU633" s="4"/>
      <c r="DV633" s="4"/>
      <c r="DW633" s="4"/>
      <c r="DX633" s="4"/>
      <c r="DY633" s="4"/>
      <c r="DZ633" s="4"/>
      <c r="EA633" s="4"/>
      <c r="EB633" s="4"/>
      <c r="EC633" s="4"/>
      <c r="ED633" s="4"/>
      <c r="EE633" s="4"/>
      <c r="EF633" s="4"/>
      <c r="EG633" s="4"/>
      <c r="EH633" s="4"/>
      <c r="EI633" s="4"/>
      <c r="EJ633" s="4"/>
      <c r="EK633" s="4"/>
      <c r="EL633" s="4"/>
      <c r="EM633" s="4"/>
      <c r="EN633" s="4"/>
      <c r="EO633" s="4"/>
      <c r="EP633" s="4"/>
      <c r="EQ633" s="4"/>
      <c r="ER633" s="4"/>
      <c r="ES633" s="4"/>
      <c r="ET633" s="4"/>
      <c r="EU633" s="4"/>
      <c r="EV633" s="4"/>
      <c r="EW633" s="4"/>
      <c r="EX633" s="4"/>
      <c r="EY633" s="4"/>
      <c r="EZ633" s="4"/>
      <c r="FA633" s="4"/>
      <c r="FB633" s="4"/>
      <c r="FC633" s="4"/>
      <c r="FD633" s="4"/>
      <c r="FE633" s="4"/>
      <c r="FF633" s="4"/>
      <c r="FG633" s="4"/>
      <c r="FH633" s="4"/>
      <c r="FI633" s="4"/>
      <c r="FJ633" s="4"/>
      <c r="FK633" s="4"/>
      <c r="FL633" s="4"/>
      <c r="FM633" s="4"/>
      <c r="FN633" s="4"/>
      <c r="FO633" s="4"/>
      <c r="FP633" s="4"/>
      <c r="FQ633" s="4"/>
      <c r="FR633" s="4"/>
      <c r="FS633" s="4"/>
      <c r="FT633" s="4"/>
      <c r="FU633" s="4"/>
      <c r="FV633" s="4"/>
      <c r="FW633" s="4"/>
      <c r="FX633" s="4"/>
      <c r="FY633" s="4"/>
      <c r="FZ633" s="4"/>
      <c r="GA633" s="4"/>
      <c r="GB633" s="4"/>
      <c r="GC633" s="4"/>
      <c r="GD633" s="4"/>
      <c r="GE633" s="4"/>
      <c r="GF633" s="4"/>
      <c r="GG633" s="4"/>
      <c r="GH633" s="4"/>
      <c r="GI633" s="4"/>
      <c r="GJ633" s="4"/>
      <c r="GK633" s="4"/>
      <c r="GL633" s="4"/>
      <c r="GM633" s="4"/>
      <c r="GN633" s="4"/>
      <c r="GO633" s="4"/>
      <c r="GP633" s="4"/>
      <c r="GQ633" s="4"/>
      <c r="GR633" s="4"/>
      <c r="GS633" s="4"/>
      <c r="GT633" s="4"/>
      <c r="GU633" s="4"/>
      <c r="GV633" s="4"/>
      <c r="GW633" s="4"/>
      <c r="GX633" s="4"/>
      <c r="GY633" s="4"/>
      <c r="GZ633" s="4"/>
      <c r="HA633" s="4"/>
      <c r="HB633" s="4"/>
      <c r="HC633" s="4"/>
      <c r="HD633" s="4"/>
      <c r="HE633" s="4"/>
      <c r="HF633" s="4"/>
      <c r="HG633" s="4"/>
      <c r="HH633" s="4"/>
      <c r="HI633" s="4"/>
      <c r="HJ633" s="4"/>
      <c r="HK633" s="4"/>
      <c r="HL633" s="4"/>
      <c r="HM633" s="4"/>
      <c r="HN633" s="4"/>
      <c r="HO633" s="4"/>
      <c r="HP633" s="4"/>
      <c r="HQ633" s="4"/>
      <c r="HR633" s="4"/>
      <c r="HS633" s="4"/>
      <c r="HT633" s="4"/>
      <c r="HU633" s="4"/>
      <c r="HV633" s="4"/>
      <c r="HW633" s="4"/>
      <c r="HX633" s="4"/>
      <c r="HY633" s="4"/>
      <c r="HZ633" s="4"/>
      <c r="IA633" s="4"/>
      <c r="IB633" s="4"/>
      <c r="IC633" s="4"/>
      <c r="ID633" s="4"/>
      <c r="IE633" s="4"/>
      <c r="IF633" s="4"/>
      <c r="IG633" s="4"/>
      <c r="IH633" s="4"/>
      <c r="II633" s="4"/>
      <c r="IJ633" s="4"/>
      <c r="IK633" s="4"/>
      <c r="IL633" s="4"/>
    </row>
    <row r="634" spans="1:246" s="16" customFormat="1">
      <c r="A634" s="1">
        <v>633</v>
      </c>
      <c r="B634" s="5" t="s">
        <v>3060</v>
      </c>
      <c r="C634" s="4" t="s">
        <v>3060</v>
      </c>
      <c r="D634" s="3">
        <v>2578421000120</v>
      </c>
      <c r="E634"/>
      <c r="F634" t="s">
        <v>307</v>
      </c>
      <c r="G634" s="4" t="s">
        <v>308</v>
      </c>
      <c r="H634" s="19">
        <v>24006740</v>
      </c>
      <c r="I634" s="19" t="str">
        <f t="shared" si="37"/>
        <v>21 24006740</v>
      </c>
      <c r="J634" s="19"/>
      <c r="K634" s="25" t="s">
        <v>3061</v>
      </c>
      <c r="L634" t="str">
        <f t="shared" si="41"/>
        <v>Av Pres. Antonio Carlos 251 Sala 864 Castelo 200020010 Rio de Janeiro Rio de Janeiro RJ BRASIL</v>
      </c>
      <c r="M634" s="4" t="s">
        <v>336</v>
      </c>
      <c r="N634" s="4" t="s">
        <v>3062</v>
      </c>
      <c r="O634" s="4" t="s">
        <v>3063</v>
      </c>
      <c r="P634" s="4" t="s">
        <v>3064</v>
      </c>
      <c r="Q634" s="4" t="s">
        <v>3065</v>
      </c>
      <c r="R634" s="20">
        <v>200020010</v>
      </c>
      <c r="S634" s="4" t="s">
        <v>242</v>
      </c>
      <c r="T634" s="4" t="s">
        <v>242</v>
      </c>
      <c r="U634" s="4" t="s">
        <v>243</v>
      </c>
      <c r="V634" t="s">
        <v>315</v>
      </c>
      <c r="W634"/>
      <c r="X634"/>
      <c r="Y634"/>
      <c r="Z634" s="13">
        <v>0</v>
      </c>
      <c r="AA634" s="13"/>
      <c r="AB634"/>
      <c r="AC634" s="1"/>
      <c r="AD634"/>
      <c r="AE634" s="7"/>
      <c r="AF634"/>
      <c r="AG634"/>
      <c r="AH634"/>
      <c r="AI634" s="4"/>
      <c r="AJ634"/>
      <c r="AK634" s="4"/>
      <c r="AL634" s="4"/>
      <c r="AM634" s="4"/>
      <c r="AN634" s="4"/>
      <c r="AO634" s="4"/>
      <c r="AP634" s="4"/>
      <c r="AQ634" s="4"/>
      <c r="AR634" s="4"/>
      <c r="AS634" s="4"/>
      <c r="AT634" s="4"/>
      <c r="AU634" s="4"/>
      <c r="AV634" s="4"/>
      <c r="AW634" s="4"/>
      <c r="AX634" s="4"/>
      <c r="AY634" s="4"/>
      <c r="AZ634" s="4"/>
      <c r="BA634" s="4"/>
      <c r="BB634" s="4"/>
      <c r="BC634" s="4"/>
      <c r="BD634" s="4"/>
      <c r="BE634" s="4"/>
      <c r="BF634" s="4"/>
      <c r="BG634" s="4"/>
      <c r="BH634" s="4"/>
      <c r="BI634" s="4"/>
      <c r="BJ634" s="4"/>
      <c r="BK634" s="4"/>
      <c r="BL634" s="4"/>
      <c r="BM634" s="4"/>
      <c r="BN634" s="4"/>
      <c r="BO634" s="4"/>
      <c r="BP634" s="4"/>
      <c r="BQ634" s="4"/>
      <c r="BR634" s="4"/>
      <c r="BS634" s="4"/>
      <c r="BT634" s="4"/>
      <c r="BU634" s="4"/>
      <c r="BV634" s="4"/>
      <c r="BW634" s="4"/>
      <c r="BX634" s="4"/>
      <c r="BY634" s="4"/>
      <c r="BZ634" s="4"/>
      <c r="CA634" s="4"/>
      <c r="CB634" s="4"/>
      <c r="CC634" s="4"/>
      <c r="CD634" s="4"/>
      <c r="CE634" s="4"/>
      <c r="CF634" s="4"/>
      <c r="CG634" s="4"/>
      <c r="CH634" s="4"/>
      <c r="CI634" s="4"/>
      <c r="CJ634" s="4"/>
      <c r="CK634" s="4"/>
      <c r="CL634" s="4"/>
      <c r="CM634" s="4"/>
      <c r="CN634" s="4"/>
      <c r="CO634" s="4"/>
      <c r="CP634" s="4"/>
      <c r="CQ634" s="4"/>
      <c r="CR634" s="4"/>
      <c r="CS634" s="4"/>
      <c r="CT634" s="4"/>
      <c r="CU634" s="4"/>
      <c r="CV634" s="4"/>
      <c r="CW634" s="4"/>
      <c r="CX634" s="4"/>
      <c r="CY634" s="4"/>
      <c r="CZ634" s="4"/>
      <c r="DA634" s="4"/>
      <c r="DB634" s="4"/>
      <c r="DC634" s="4"/>
      <c r="DD634" s="4"/>
      <c r="DE634" s="4"/>
      <c r="DF634" s="4"/>
      <c r="DG634" s="4"/>
      <c r="DH634" s="4"/>
      <c r="DI634" s="4"/>
      <c r="DJ634" s="4"/>
      <c r="DK634" s="4"/>
      <c r="DL634" s="4"/>
      <c r="DM634" s="4"/>
      <c r="DN634" s="4"/>
      <c r="DO634" s="4"/>
      <c r="DP634" s="4"/>
      <c r="DQ634" s="4"/>
      <c r="DR634" s="4"/>
      <c r="DS634" s="4"/>
      <c r="DT634" s="4"/>
      <c r="DU634" s="4"/>
      <c r="DV634" s="4"/>
      <c r="DW634" s="4"/>
      <c r="DX634" s="4"/>
      <c r="DY634" s="4"/>
      <c r="DZ634" s="4"/>
      <c r="EA634" s="4"/>
      <c r="EB634" s="4"/>
      <c r="EC634" s="4"/>
      <c r="ED634" s="4"/>
      <c r="EE634" s="4"/>
      <c r="EF634" s="4"/>
      <c r="EG634" s="4"/>
      <c r="EH634" s="4"/>
      <c r="EI634" s="4"/>
      <c r="EJ634" s="4"/>
      <c r="EK634" s="4"/>
      <c r="EL634" s="4"/>
      <c r="EM634" s="4"/>
      <c r="EN634" s="4"/>
      <c r="EO634" s="4"/>
      <c r="EP634" s="4"/>
      <c r="EQ634" s="4"/>
      <c r="ER634" s="4"/>
      <c r="ES634" s="4"/>
      <c r="ET634" s="4"/>
      <c r="EU634" s="4"/>
      <c r="EV634" s="4"/>
      <c r="EW634" s="4"/>
      <c r="EX634" s="4"/>
      <c r="EY634" s="4"/>
      <c r="EZ634" s="4"/>
      <c r="FA634" s="4"/>
      <c r="FB634" s="4"/>
      <c r="FC634" s="4"/>
      <c r="FD634" s="4"/>
      <c r="FE634" s="4"/>
      <c r="FF634" s="4"/>
      <c r="FG634" s="4"/>
      <c r="FH634" s="4"/>
      <c r="FI634" s="4"/>
      <c r="FJ634" s="4"/>
      <c r="FK634" s="4"/>
      <c r="FL634" s="4"/>
      <c r="FM634" s="4"/>
      <c r="FN634" s="4"/>
      <c r="FO634" s="4"/>
      <c r="FP634" s="4"/>
      <c r="FQ634" s="4"/>
      <c r="FR634" s="4"/>
      <c r="FS634" s="4"/>
      <c r="FT634" s="4"/>
      <c r="FU634" s="4"/>
      <c r="FV634" s="4"/>
      <c r="FW634" s="4"/>
      <c r="FX634" s="4"/>
      <c r="FY634" s="4"/>
      <c r="FZ634" s="4"/>
      <c r="GA634" s="4"/>
      <c r="GB634" s="4"/>
      <c r="GC634" s="4"/>
      <c r="GD634" s="4"/>
      <c r="GE634" s="4"/>
      <c r="GF634" s="4"/>
      <c r="GG634" s="4"/>
      <c r="GH634" s="4"/>
      <c r="GI634" s="4"/>
      <c r="GJ634" s="4"/>
      <c r="GK634" s="4"/>
      <c r="GL634" s="4"/>
      <c r="GM634" s="4"/>
      <c r="GN634" s="4"/>
      <c r="GO634" s="4"/>
      <c r="GP634" s="4"/>
      <c r="GQ634" s="4"/>
      <c r="GR634" s="4"/>
      <c r="GS634" s="4"/>
      <c r="GT634" s="4"/>
      <c r="GU634" s="4"/>
      <c r="GV634" s="4"/>
      <c r="GW634" s="4"/>
      <c r="GX634" s="4"/>
      <c r="GY634" s="4"/>
      <c r="GZ634" s="4"/>
      <c r="HA634" s="4"/>
      <c r="HB634" s="4"/>
      <c r="HC634" s="4"/>
      <c r="HD634" s="4"/>
      <c r="HE634" s="4"/>
      <c r="HF634" s="4"/>
      <c r="HG634" s="4"/>
      <c r="HH634" s="4"/>
      <c r="HI634" s="4"/>
      <c r="HJ634" s="4"/>
      <c r="HK634" s="4"/>
      <c r="HL634" s="4"/>
      <c r="HM634" s="4"/>
      <c r="HN634" s="4"/>
      <c r="HO634" s="4"/>
      <c r="HP634" s="4"/>
      <c r="HQ634" s="4"/>
      <c r="HR634" s="4"/>
      <c r="HS634" s="4"/>
      <c r="HT634" s="4"/>
      <c r="HU634" s="4"/>
      <c r="HV634" s="4"/>
      <c r="HW634" s="4"/>
      <c r="HX634" s="4"/>
      <c r="HY634" s="4"/>
      <c r="HZ634" s="4"/>
      <c r="IA634" s="4"/>
      <c r="IB634" s="4"/>
      <c r="IC634" s="4"/>
      <c r="ID634" s="4"/>
      <c r="IE634" s="4"/>
      <c r="IF634" s="4"/>
      <c r="IG634" s="4"/>
      <c r="IH634" s="4"/>
      <c r="II634" s="4"/>
      <c r="IJ634" s="4"/>
      <c r="IK634" s="4"/>
      <c r="IL634" s="4"/>
    </row>
    <row r="635" spans="1:246">
      <c r="A635" s="1">
        <v>634</v>
      </c>
      <c r="B635" s="5" t="s">
        <v>3066</v>
      </c>
      <c r="C635" s="4" t="s">
        <v>3066</v>
      </c>
      <c r="D635" s="21" t="s">
        <v>343</v>
      </c>
      <c r="E635" s="4"/>
      <c r="F635" t="s">
        <v>307</v>
      </c>
      <c r="G635" s="4"/>
      <c r="H635" s="19" t="s">
        <v>344</v>
      </c>
      <c r="I635" s="19" t="str">
        <f t="shared" si="37"/>
        <v/>
      </c>
      <c r="J635" s="19"/>
      <c r="K635" s="25" t="s">
        <v>344</v>
      </c>
      <c r="L635" t="s">
        <v>344</v>
      </c>
      <c r="M635" s="4"/>
      <c r="N635" s="4"/>
      <c r="O635" s="4"/>
      <c r="P635" s="4"/>
      <c r="Q635" s="4"/>
      <c r="R635" s="4"/>
      <c r="S635" s="4"/>
      <c r="T635" s="4"/>
      <c r="U635" s="4"/>
      <c r="V635" s="4"/>
      <c r="W635" s="4"/>
      <c r="X635" s="4"/>
      <c r="Y635" s="4"/>
      <c r="Z635" s="13">
        <v>0</v>
      </c>
      <c r="AA635" s="13"/>
      <c r="AB635" s="4"/>
      <c r="AC635" s="22"/>
      <c r="AD635" s="4"/>
      <c r="AE635" s="8"/>
      <c r="AF635" s="4"/>
      <c r="AG635" s="4"/>
      <c r="AH635" s="4"/>
      <c r="AI635" s="4"/>
      <c r="AK635" s="4"/>
      <c r="AL635" s="4"/>
      <c r="AM635" s="4"/>
      <c r="AN635" s="4"/>
      <c r="AO635" s="4"/>
      <c r="AP635" s="4"/>
      <c r="AQ635" s="4"/>
      <c r="AR635" s="4"/>
      <c r="AS635" s="4"/>
      <c r="AT635" s="4"/>
      <c r="AU635" s="4"/>
      <c r="AV635" s="4"/>
      <c r="AW635" s="4"/>
      <c r="AX635" s="4"/>
      <c r="AY635" s="4"/>
      <c r="AZ635" s="4"/>
      <c r="BA635" s="4"/>
      <c r="BB635" s="4"/>
      <c r="BC635" s="4"/>
      <c r="BD635" s="4"/>
      <c r="BE635" s="4"/>
      <c r="BF635" s="4"/>
      <c r="BG635" s="4"/>
      <c r="BH635" s="4"/>
      <c r="BI635" s="4"/>
      <c r="BJ635" s="4"/>
      <c r="BK635" s="4"/>
      <c r="BL635" s="4"/>
      <c r="BM635" s="4"/>
      <c r="BN635" s="4"/>
      <c r="BO635" s="4"/>
      <c r="BP635" s="4"/>
      <c r="BQ635" s="4"/>
      <c r="BR635" s="4"/>
      <c r="BS635" s="4"/>
      <c r="BT635" s="4"/>
      <c r="BU635" s="4"/>
      <c r="BV635" s="4"/>
      <c r="BW635" s="4"/>
      <c r="BX635" s="4"/>
      <c r="BY635" s="4"/>
      <c r="BZ635" s="4"/>
      <c r="CA635" s="4"/>
      <c r="CB635" s="4"/>
      <c r="CC635" s="4"/>
      <c r="CD635" s="4"/>
      <c r="CE635" s="4"/>
      <c r="CF635" s="4"/>
      <c r="CG635" s="4"/>
      <c r="CH635" s="4"/>
      <c r="CI635" s="4"/>
      <c r="CJ635" s="4"/>
      <c r="CK635" s="4"/>
      <c r="CL635" s="4"/>
      <c r="CM635" s="4"/>
      <c r="CN635" s="4"/>
      <c r="CO635" s="4"/>
      <c r="CP635" s="4"/>
      <c r="CQ635" s="4"/>
      <c r="CR635" s="4"/>
      <c r="CS635" s="4"/>
      <c r="CT635" s="4"/>
      <c r="CU635" s="4"/>
      <c r="CV635" s="4"/>
      <c r="CW635" s="4"/>
      <c r="CX635" s="4"/>
      <c r="CY635" s="4"/>
      <c r="CZ635" s="4"/>
      <c r="DA635" s="4"/>
      <c r="DB635" s="4"/>
      <c r="DC635" s="4"/>
      <c r="DD635" s="4"/>
      <c r="DE635" s="4"/>
      <c r="DF635" s="4"/>
      <c r="DG635" s="4"/>
      <c r="DH635" s="4"/>
      <c r="DI635" s="4"/>
      <c r="DJ635" s="4"/>
      <c r="DK635" s="4"/>
      <c r="DL635" s="4"/>
      <c r="DM635" s="4"/>
      <c r="DN635" s="4"/>
      <c r="DO635" s="4"/>
      <c r="DP635" s="4"/>
      <c r="DQ635" s="4"/>
      <c r="DR635" s="4"/>
      <c r="DS635" s="4"/>
      <c r="DT635" s="4"/>
      <c r="DU635" s="4"/>
      <c r="DV635" s="4"/>
      <c r="DW635" s="4"/>
      <c r="DX635" s="4"/>
      <c r="DY635" s="4"/>
      <c r="DZ635" s="4"/>
      <c r="EA635" s="4"/>
      <c r="EB635" s="4"/>
      <c r="EC635" s="4"/>
      <c r="ED635" s="4"/>
      <c r="EE635" s="4"/>
      <c r="EF635" s="4"/>
      <c r="EG635" s="4"/>
      <c r="EH635" s="4"/>
      <c r="EI635" s="4"/>
      <c r="EJ635" s="4"/>
      <c r="EK635" s="4"/>
      <c r="EL635" s="4"/>
      <c r="EM635" s="4"/>
      <c r="EN635" s="4"/>
      <c r="EO635" s="4"/>
      <c r="EP635" s="4"/>
      <c r="EQ635" s="4"/>
      <c r="ER635" s="4"/>
      <c r="ES635" s="4"/>
      <c r="ET635" s="4"/>
      <c r="EU635" s="4"/>
      <c r="EV635" s="4"/>
      <c r="EW635" s="4"/>
      <c r="EX635" s="4"/>
      <c r="EY635" s="4"/>
      <c r="EZ635" s="4"/>
      <c r="FA635" s="4"/>
      <c r="FB635" s="4"/>
      <c r="FC635" s="4"/>
      <c r="FD635" s="4"/>
      <c r="FE635" s="4"/>
      <c r="FF635" s="4"/>
      <c r="FG635" s="4"/>
      <c r="FH635" s="4"/>
      <c r="FI635" s="4"/>
      <c r="FJ635" s="4"/>
      <c r="FK635" s="4"/>
      <c r="FL635" s="4"/>
      <c r="FM635" s="4"/>
      <c r="FN635" s="4"/>
      <c r="FO635" s="4"/>
      <c r="FP635" s="4"/>
      <c r="FQ635" s="4"/>
      <c r="FR635" s="4"/>
      <c r="FS635" s="4"/>
      <c r="FT635" s="4"/>
      <c r="FU635" s="4"/>
      <c r="FV635" s="4"/>
      <c r="FW635" s="4"/>
      <c r="FX635" s="4"/>
      <c r="FY635" s="4"/>
      <c r="FZ635" s="4"/>
      <c r="GA635" s="4"/>
      <c r="GB635" s="4"/>
      <c r="GC635" s="4"/>
      <c r="GD635" s="4"/>
      <c r="GE635" s="4"/>
      <c r="GF635" s="4"/>
      <c r="GG635" s="4"/>
      <c r="GH635" s="4"/>
      <c r="GI635" s="4"/>
      <c r="GJ635" s="4"/>
      <c r="GK635" s="4"/>
      <c r="GL635" s="4"/>
      <c r="GM635" s="4"/>
      <c r="GN635" s="4"/>
      <c r="GO635" s="4"/>
      <c r="GP635" s="4"/>
      <c r="GQ635" s="4"/>
      <c r="GR635" s="4"/>
      <c r="GS635" s="4"/>
      <c r="GT635" s="4"/>
      <c r="GU635" s="4"/>
      <c r="GV635" s="4"/>
      <c r="GW635" s="4"/>
      <c r="GX635" s="4"/>
      <c r="GY635" s="4"/>
      <c r="GZ635" s="4"/>
      <c r="HA635" s="4"/>
      <c r="HB635" s="4"/>
      <c r="HC635" s="4"/>
      <c r="HD635" s="4"/>
      <c r="HE635" s="4"/>
      <c r="HF635" s="4"/>
      <c r="HG635" s="4"/>
      <c r="HH635" s="4"/>
      <c r="HI635" s="4"/>
      <c r="HJ635" s="4"/>
      <c r="HK635" s="4"/>
      <c r="HL635" s="4"/>
      <c r="HM635" s="4"/>
      <c r="HN635" s="4"/>
      <c r="HO635" s="4"/>
      <c r="HP635" s="4"/>
      <c r="HQ635" s="4"/>
      <c r="HR635" s="4"/>
      <c r="HS635" s="4"/>
      <c r="HT635" s="4"/>
      <c r="HU635" s="4"/>
      <c r="HV635" s="4"/>
      <c r="HW635" s="4"/>
      <c r="HX635" s="4"/>
      <c r="HY635" s="4"/>
      <c r="HZ635" s="4"/>
      <c r="IA635" s="4"/>
      <c r="IB635" s="4"/>
      <c r="IC635" s="4"/>
      <c r="ID635" s="4"/>
      <c r="IE635" s="4"/>
      <c r="IF635" s="4"/>
      <c r="IG635" s="4"/>
      <c r="IH635" s="4"/>
      <c r="II635" s="4"/>
      <c r="IJ635" s="4"/>
      <c r="IK635" s="4"/>
      <c r="IL635" s="4"/>
    </row>
    <row r="636" spans="1:246">
      <c r="A636" s="1">
        <v>635</v>
      </c>
      <c r="B636" s="5" t="s">
        <v>3067</v>
      </c>
      <c r="C636" s="4" t="s">
        <v>3067</v>
      </c>
      <c r="D636" s="3">
        <v>29355260000161</v>
      </c>
      <c r="F636" t="s">
        <v>307</v>
      </c>
      <c r="G636" s="4" t="s">
        <v>308</v>
      </c>
      <c r="H636" s="19">
        <v>21788800</v>
      </c>
      <c r="I636" s="19" t="str">
        <f t="shared" si="37"/>
        <v>21 21788800</v>
      </c>
      <c r="J636" s="19"/>
      <c r="K636" s="25" t="s">
        <v>3068</v>
      </c>
      <c r="L636" t="str">
        <f t="shared" ref="L636:L648" si="42">TRIM(M636&amp;" "&amp;N636&amp;" "&amp;O636&amp;" "&amp;P636&amp;" "&amp;Q636&amp;" "&amp;R636&amp;" "&amp;S636&amp;" "&amp;T636&amp;" "&amp;U636&amp;" "&amp;V636)</f>
        <v>Rua Quintada 86 9o andar sala 901 Centro 20091005 Rio de Janeiro Rio de Janeiro RJ BRASIL</v>
      </c>
      <c r="M636" s="4" t="s">
        <v>222</v>
      </c>
      <c r="N636" s="4" t="s">
        <v>2287</v>
      </c>
      <c r="O636" s="4" t="s">
        <v>2288</v>
      </c>
      <c r="P636" s="4" t="s">
        <v>3069</v>
      </c>
      <c r="Q636" s="4" t="s">
        <v>381</v>
      </c>
      <c r="R636" s="20">
        <v>20091005</v>
      </c>
      <c r="S636" s="4" t="s">
        <v>242</v>
      </c>
      <c r="T636" s="4" t="s">
        <v>242</v>
      </c>
      <c r="U636" s="4" t="s">
        <v>243</v>
      </c>
      <c r="V636" t="s">
        <v>315</v>
      </c>
      <c r="W636" t="s">
        <v>79</v>
      </c>
      <c r="X636" t="s">
        <v>131</v>
      </c>
      <c r="Y636" s="13">
        <v>6334697.0319291102</v>
      </c>
      <c r="Z636" s="13">
        <v>6403339.0338028902</v>
      </c>
      <c r="AA636" s="309">
        <v>6403339.0338028902</v>
      </c>
      <c r="AB636" t="s">
        <v>316</v>
      </c>
      <c r="AC636" s="1">
        <v>3</v>
      </c>
      <c r="AD636" t="s">
        <v>131</v>
      </c>
      <c r="AE636" s="17">
        <v>3849681.61</v>
      </c>
      <c r="AH636" t="s">
        <v>4</v>
      </c>
      <c r="AI636" t="s">
        <v>4</v>
      </c>
    </row>
    <row r="637" spans="1:246">
      <c r="A637" s="1">
        <v>636</v>
      </c>
      <c r="B637" s="5" t="s">
        <v>3070</v>
      </c>
      <c r="C637" s="4" t="s">
        <v>3070</v>
      </c>
      <c r="D637" s="3">
        <v>12126845000107</v>
      </c>
      <c r="F637" t="s">
        <v>307</v>
      </c>
      <c r="G637" s="4" t="s">
        <v>308</v>
      </c>
      <c r="H637" s="19">
        <v>35455455</v>
      </c>
      <c r="I637" s="19" t="str">
        <f t="shared" si="37"/>
        <v>21 35455455</v>
      </c>
      <c r="J637" s="19"/>
      <c r="K637" s="25" t="s">
        <v>3071</v>
      </c>
      <c r="L637" t="str">
        <f t="shared" si="42"/>
        <v>Rua Doutor Silvio Bastos Tavares 340 346 Parque Leopoldina 28051250 Rio de Janeiro Campos dos Goytacazes RJ BRASIL</v>
      </c>
      <c r="M637" s="4" t="s">
        <v>222</v>
      </c>
      <c r="N637" s="4" t="s">
        <v>3072</v>
      </c>
      <c r="O637" s="4" t="s">
        <v>3073</v>
      </c>
      <c r="P637" s="4" t="s">
        <v>3074</v>
      </c>
      <c r="Q637" s="4" t="s">
        <v>433</v>
      </c>
      <c r="R637" s="20">
        <v>28051250</v>
      </c>
      <c r="S637" s="4" t="s">
        <v>242</v>
      </c>
      <c r="T637" s="4" t="s">
        <v>390</v>
      </c>
      <c r="U637" s="4" t="s">
        <v>243</v>
      </c>
      <c r="V637" t="s">
        <v>315</v>
      </c>
      <c r="Z637" s="13">
        <v>0</v>
      </c>
      <c r="AA637" s="13"/>
    </row>
    <row r="638" spans="1:246">
      <c r="A638" s="1">
        <v>637</v>
      </c>
      <c r="B638" s="5" t="s">
        <v>3075</v>
      </c>
      <c r="C638" s="4" t="s">
        <v>3075</v>
      </c>
      <c r="D638" s="3">
        <v>4637829000150</v>
      </c>
      <c r="F638" t="s">
        <v>316</v>
      </c>
      <c r="G638" s="4" t="s">
        <v>383</v>
      </c>
      <c r="H638" s="19">
        <v>27353075</v>
      </c>
      <c r="I638" s="19" t="str">
        <f t="shared" si="37"/>
        <v>22 27353075</v>
      </c>
      <c r="J638" s="19"/>
      <c r="K638" s="25" t="s">
        <v>344</v>
      </c>
      <c r="L638" t="str">
        <f t="shared" si="42"/>
        <v>Rua Conselheiro Jose Fernandes 525 Apto 402 Centro 28030001 Rio de Janeiro Campos dos Goytacazes RJ BRASIL</v>
      </c>
      <c r="M638" s="4" t="s">
        <v>222</v>
      </c>
      <c r="N638" s="4" t="s">
        <v>1734</v>
      </c>
      <c r="O638" s="4" t="s">
        <v>3076</v>
      </c>
      <c r="P638" s="4" t="s">
        <v>3077</v>
      </c>
      <c r="Q638" s="4" t="s">
        <v>381</v>
      </c>
      <c r="R638" s="20">
        <v>28030001</v>
      </c>
      <c r="S638" s="4" t="s">
        <v>242</v>
      </c>
      <c r="T638" s="4" t="s">
        <v>390</v>
      </c>
      <c r="U638" s="4" t="s">
        <v>243</v>
      </c>
      <c r="V638" t="s">
        <v>315</v>
      </c>
      <c r="Z638" s="13">
        <v>0</v>
      </c>
      <c r="AA638" s="13"/>
    </row>
    <row r="639" spans="1:246">
      <c r="A639" s="1">
        <v>638</v>
      </c>
      <c r="B639" s="5" t="s">
        <v>3078</v>
      </c>
      <c r="C639" s="4" t="s">
        <v>3078</v>
      </c>
      <c r="D639" s="3">
        <v>17148647000168</v>
      </c>
      <c r="F639" t="s">
        <v>307</v>
      </c>
      <c r="G639" s="4" t="s">
        <v>308</v>
      </c>
      <c r="H639" s="19">
        <v>33731388</v>
      </c>
      <c r="I639" s="19" t="str">
        <f t="shared" si="37"/>
        <v>21 33731388</v>
      </c>
      <c r="J639" s="19"/>
      <c r="K639" s="25" t="s">
        <v>344</v>
      </c>
      <c r="L639" t="str">
        <f t="shared" si="42"/>
        <v>Rua Santa Mariana 130 Higienopolis 21061150 Rio de Janeiro Rio de Janeiro RJ BRASIL</v>
      </c>
      <c r="M639" s="4" t="s">
        <v>222</v>
      </c>
      <c r="N639" s="4" t="s">
        <v>3079</v>
      </c>
      <c r="O639" s="4" t="s">
        <v>3080</v>
      </c>
      <c r="P639" s="4"/>
      <c r="Q639" s="4" t="s">
        <v>1488</v>
      </c>
      <c r="R639" s="20">
        <v>21061150</v>
      </c>
      <c r="S639" s="4" t="s">
        <v>242</v>
      </c>
      <c r="T639" s="4" t="s">
        <v>242</v>
      </c>
      <c r="U639" s="4" t="s">
        <v>243</v>
      </c>
      <c r="V639" t="s">
        <v>315</v>
      </c>
      <c r="Z639" s="13">
        <v>0</v>
      </c>
      <c r="AA639" s="13"/>
    </row>
    <row r="640" spans="1:246">
      <c r="A640" s="1">
        <v>639</v>
      </c>
      <c r="B640" s="5" t="s">
        <v>3081</v>
      </c>
      <c r="C640" s="4" t="s">
        <v>3081</v>
      </c>
      <c r="D640" s="3">
        <v>74155052000173</v>
      </c>
      <c r="F640" t="s">
        <v>307</v>
      </c>
      <c r="G640" s="4" t="s">
        <v>334</v>
      </c>
      <c r="H640" s="19">
        <v>31239488</v>
      </c>
      <c r="I640" s="19" t="str">
        <f t="shared" si="37"/>
        <v>11 31239488</v>
      </c>
      <c r="J640" s="19"/>
      <c r="K640" s="25" t="s">
        <v>3082</v>
      </c>
      <c r="L640" t="str">
        <f t="shared" si="42"/>
        <v>Av Presidente Wilson 231 Sala 1602 Centro 20030905 Rio de Janeiro Rio de Janeiro RJ BRASIL</v>
      </c>
      <c r="M640" s="4" t="s">
        <v>336</v>
      </c>
      <c r="N640" s="4" t="s">
        <v>1863</v>
      </c>
      <c r="O640" s="4" t="s">
        <v>3083</v>
      </c>
      <c r="P640" s="4" t="s">
        <v>3084</v>
      </c>
      <c r="Q640" s="4" t="s">
        <v>381</v>
      </c>
      <c r="R640" s="20">
        <v>20030905</v>
      </c>
      <c r="S640" s="4" t="s">
        <v>242</v>
      </c>
      <c r="T640" s="4" t="s">
        <v>242</v>
      </c>
      <c r="U640" s="4" t="s">
        <v>243</v>
      </c>
      <c r="V640" t="s">
        <v>315</v>
      </c>
      <c r="Z640" s="13">
        <v>0</v>
      </c>
      <c r="AA640" s="13"/>
    </row>
    <row r="641" spans="1:246">
      <c r="A641" s="1">
        <v>640</v>
      </c>
      <c r="B641" s="5" t="s">
        <v>3085</v>
      </c>
      <c r="C641" s="4" t="s">
        <v>3085</v>
      </c>
      <c r="D641" s="3">
        <v>21357077000193</v>
      </c>
      <c r="F641" t="s">
        <v>316</v>
      </c>
      <c r="G641" s="4" t="s">
        <v>308</v>
      </c>
      <c r="H641" s="19">
        <v>37987004</v>
      </c>
      <c r="I641" s="19" t="str">
        <f t="shared" si="37"/>
        <v>21 37987004</v>
      </c>
      <c r="J641" s="19"/>
      <c r="K641" s="25" t="s">
        <v>3086</v>
      </c>
      <c r="L641" t="str">
        <f t="shared" si="42"/>
        <v>Rua Teixeira Ribeiro 527 Bonsucesso 21044251 Rio de Janeiro Rio de Janeiro RJ BRASIL</v>
      </c>
      <c r="M641" s="4" t="s">
        <v>222</v>
      </c>
      <c r="N641" s="4" t="s">
        <v>3087</v>
      </c>
      <c r="O641" s="4" t="s">
        <v>3088</v>
      </c>
      <c r="P641" s="4"/>
      <c r="Q641" s="4" t="s">
        <v>1073</v>
      </c>
      <c r="R641" s="20">
        <v>21044251</v>
      </c>
      <c r="S641" s="4" t="s">
        <v>242</v>
      </c>
      <c r="T641" s="4" t="s">
        <v>242</v>
      </c>
      <c r="U641" s="4" t="s">
        <v>243</v>
      </c>
      <c r="V641" t="s">
        <v>315</v>
      </c>
      <c r="Z641" s="13">
        <v>0</v>
      </c>
      <c r="AA641" s="13"/>
    </row>
    <row r="642" spans="1:246">
      <c r="A642" s="1">
        <v>641</v>
      </c>
      <c r="B642" s="5" t="s">
        <v>3089</v>
      </c>
      <c r="C642" s="4" t="s">
        <v>3089</v>
      </c>
      <c r="D642" s="3">
        <v>6008997000102</v>
      </c>
      <c r="F642" t="s">
        <v>307</v>
      </c>
      <c r="G642" s="4" t="s">
        <v>308</v>
      </c>
      <c r="H642" s="19">
        <v>86997350</v>
      </c>
      <c r="I642" s="19" t="str">
        <f t="shared" si="37"/>
        <v>21 86997350</v>
      </c>
      <c r="J642" s="19"/>
      <c r="K642" s="25" t="s">
        <v>3090</v>
      </c>
      <c r="L642" t="str">
        <f t="shared" si="42"/>
        <v>Av Araxa 156 Anexo Balneario Lagomar Lagomar 27966530 Rio de Janeiro Macae RJ BRASIL</v>
      </c>
      <c r="M642" s="4" t="s">
        <v>336</v>
      </c>
      <c r="N642" s="4" t="s">
        <v>3091</v>
      </c>
      <c r="O642" s="4" t="s">
        <v>1703</v>
      </c>
      <c r="P642" s="4" t="s">
        <v>3092</v>
      </c>
      <c r="Q642" s="4" t="s">
        <v>3093</v>
      </c>
      <c r="R642" s="20">
        <v>27966530</v>
      </c>
      <c r="S642" s="4" t="s">
        <v>242</v>
      </c>
      <c r="T642" s="4" t="s">
        <v>946</v>
      </c>
      <c r="U642" s="4" t="s">
        <v>243</v>
      </c>
      <c r="V642" t="s">
        <v>315</v>
      </c>
      <c r="Z642" s="13">
        <v>0</v>
      </c>
      <c r="AA642" s="13"/>
    </row>
    <row r="643" spans="1:246">
      <c r="A643" s="1">
        <v>642</v>
      </c>
      <c r="B643" s="5" t="s">
        <v>212</v>
      </c>
      <c r="C643" s="4" t="s">
        <v>212</v>
      </c>
      <c r="D643" s="3">
        <v>1316790000181</v>
      </c>
      <c r="F643" t="s">
        <v>307</v>
      </c>
      <c r="G643" s="4"/>
      <c r="H643" s="19" t="s">
        <v>247</v>
      </c>
      <c r="I643" s="19" t="str">
        <f t="shared" si="37"/>
        <v>não encontrado</v>
      </c>
      <c r="J643" s="19"/>
      <c r="K643" s="25" t="s">
        <v>247</v>
      </c>
      <c r="L643" t="str">
        <f t="shared" si="42"/>
        <v>Rua Da Quitanda 191 5o andar Centro 20091000 Rio de Janeiro Rio de Janeiro RJ BRASIL</v>
      </c>
      <c r="M643" s="4" t="s">
        <v>222</v>
      </c>
      <c r="N643" s="4" t="s">
        <v>552</v>
      </c>
      <c r="O643" s="4" t="s">
        <v>1366</v>
      </c>
      <c r="P643" s="4" t="s">
        <v>585</v>
      </c>
      <c r="Q643" s="4" t="s">
        <v>381</v>
      </c>
      <c r="R643" s="20">
        <v>20091000</v>
      </c>
      <c r="S643" s="4" t="s">
        <v>242</v>
      </c>
      <c r="T643" s="4" t="s">
        <v>242</v>
      </c>
      <c r="U643" s="4" t="s">
        <v>243</v>
      </c>
      <c r="V643" t="s">
        <v>315</v>
      </c>
      <c r="W643" t="s">
        <v>79</v>
      </c>
      <c r="X643" t="s">
        <v>131</v>
      </c>
      <c r="Y643" s="13">
        <v>3499.97</v>
      </c>
      <c r="Z643" s="13">
        <v>3537.89623088286</v>
      </c>
      <c r="AA643" s="300">
        <v>3537.89623088286</v>
      </c>
      <c r="AB643" t="s">
        <v>316</v>
      </c>
      <c r="AC643" s="1">
        <v>3</v>
      </c>
      <c r="AD643" t="s">
        <v>131</v>
      </c>
      <c r="AE643" s="17">
        <v>2126.98</v>
      </c>
      <c r="AH643" t="s">
        <v>5</v>
      </c>
      <c r="AI643" t="s">
        <v>5</v>
      </c>
    </row>
    <row r="644" spans="1:246">
      <c r="A644" s="1">
        <v>643</v>
      </c>
      <c r="B644" s="5" t="s">
        <v>212</v>
      </c>
      <c r="C644" s="4" t="s">
        <v>212</v>
      </c>
      <c r="D644" s="3">
        <v>1316790000181</v>
      </c>
      <c r="F644" t="s">
        <v>307</v>
      </c>
      <c r="G644" s="4"/>
      <c r="H644" s="19" t="s">
        <v>247</v>
      </c>
      <c r="I644" s="19" t="str">
        <f t="shared" si="37"/>
        <v>não encontrado</v>
      </c>
      <c r="J644" s="19"/>
      <c r="K644" s="25" t="s">
        <v>3094</v>
      </c>
      <c r="L644" t="str">
        <f t="shared" si="42"/>
        <v>Rua Da Quitanda 191 5o andar Centro 20091000 Rio de Janeiro Rio de Janeiro RJ BRASIL</v>
      </c>
      <c r="M644" s="4" t="s">
        <v>222</v>
      </c>
      <c r="N644" s="4" t="s">
        <v>552</v>
      </c>
      <c r="O644" s="4" t="s">
        <v>1366</v>
      </c>
      <c r="P644" s="4" t="s">
        <v>585</v>
      </c>
      <c r="Q644" s="4" t="s">
        <v>381</v>
      </c>
      <c r="R644" s="20">
        <v>20091000</v>
      </c>
      <c r="S644" s="4" t="s">
        <v>242</v>
      </c>
      <c r="T644" s="4" t="s">
        <v>242</v>
      </c>
      <c r="U644" s="4" t="s">
        <v>243</v>
      </c>
      <c r="V644" t="s">
        <v>315</v>
      </c>
      <c r="W644" t="s">
        <v>79</v>
      </c>
      <c r="X644" t="s">
        <v>131</v>
      </c>
      <c r="Y644" s="13">
        <v>7890.7069227055699</v>
      </c>
      <c r="Z644" s="13">
        <v>7976.2096573499903</v>
      </c>
      <c r="AA644" s="309">
        <v>7976.2096573499903</v>
      </c>
      <c r="AB644" t="s">
        <v>316</v>
      </c>
      <c r="AC644" s="1">
        <v>3</v>
      </c>
      <c r="AD644" t="s">
        <v>131</v>
      </c>
      <c r="AE644" s="17">
        <v>4795.29</v>
      </c>
      <c r="AH644" t="s">
        <v>4</v>
      </c>
      <c r="AI644" t="s">
        <v>4</v>
      </c>
    </row>
    <row r="645" spans="1:246">
      <c r="A645" s="1">
        <v>644</v>
      </c>
      <c r="B645" s="5" t="s">
        <v>3095</v>
      </c>
      <c r="C645" s="4" t="s">
        <v>3095</v>
      </c>
      <c r="D645" s="3">
        <v>30937141000104</v>
      </c>
      <c r="F645" t="s">
        <v>316</v>
      </c>
      <c r="G645" s="4" t="s">
        <v>308</v>
      </c>
      <c r="H645" s="19">
        <v>87370400</v>
      </c>
      <c r="I645" s="19" t="str">
        <f t="shared" ref="I645:I682" si="43">TRIM(G645&amp;" "&amp;H645)</f>
        <v>21 87370400</v>
      </c>
      <c r="J645" s="19"/>
      <c r="K645" s="25" t="s">
        <v>3096</v>
      </c>
      <c r="L645" t="str">
        <f t="shared" si="42"/>
        <v>Rua Antonio Moreira 41 Vila Nova Conceição 25922300 Rio de Janeiro Mage RJ BRASIL</v>
      </c>
      <c r="M645" s="4" t="s">
        <v>222</v>
      </c>
      <c r="N645" s="4" t="s">
        <v>3097</v>
      </c>
      <c r="O645" s="4" t="s">
        <v>510</v>
      </c>
      <c r="P645" s="4"/>
      <c r="Q645" s="4" t="s">
        <v>340</v>
      </c>
      <c r="R645" s="20">
        <v>25922300</v>
      </c>
      <c r="S645" s="4" t="s">
        <v>242</v>
      </c>
      <c r="T645" s="4" t="s">
        <v>3098</v>
      </c>
      <c r="U645" s="4" t="s">
        <v>243</v>
      </c>
      <c r="V645" t="s">
        <v>315</v>
      </c>
      <c r="Z645" s="13">
        <v>0</v>
      </c>
      <c r="AA645" s="13"/>
      <c r="AI645" s="4"/>
      <c r="AK645" s="4"/>
      <c r="AL645" s="4"/>
      <c r="AM645" s="4"/>
      <c r="AN645" s="4"/>
      <c r="AO645" s="4"/>
      <c r="AP645" s="4"/>
      <c r="AQ645" s="4"/>
      <c r="AR645" s="4"/>
      <c r="AS645" s="4"/>
      <c r="AT645" s="4"/>
      <c r="AU645" s="4"/>
      <c r="AV645" s="4"/>
      <c r="AW645" s="4"/>
      <c r="AX645" s="4"/>
      <c r="AY645" s="4"/>
      <c r="AZ645" s="4"/>
      <c r="BA645" s="4"/>
      <c r="BB645" s="4"/>
      <c r="BC645" s="4"/>
      <c r="BD645" s="4"/>
      <c r="BE645" s="4"/>
      <c r="BF645" s="4"/>
      <c r="BG645" s="4"/>
      <c r="BH645" s="4"/>
      <c r="BI645" s="4"/>
      <c r="BJ645" s="4"/>
      <c r="BK645" s="4"/>
      <c r="BL645" s="4"/>
      <c r="BM645" s="4"/>
      <c r="BN645" s="4"/>
      <c r="BO645" s="4"/>
      <c r="BP645" s="4"/>
      <c r="BQ645" s="4"/>
      <c r="BR645" s="4"/>
      <c r="BS645" s="4"/>
      <c r="BT645" s="4"/>
      <c r="BU645" s="4"/>
      <c r="BV645" s="4"/>
      <c r="BW645" s="4"/>
      <c r="BX645" s="4"/>
      <c r="BY645" s="4"/>
      <c r="BZ645" s="4"/>
      <c r="CA645" s="4"/>
      <c r="CB645" s="4"/>
      <c r="CC645" s="4"/>
      <c r="CD645" s="4"/>
      <c r="CE645" s="4"/>
      <c r="CF645" s="4"/>
      <c r="CG645" s="4"/>
      <c r="CH645" s="4"/>
      <c r="CI645" s="4"/>
      <c r="CJ645" s="4"/>
      <c r="CK645" s="4"/>
      <c r="CL645" s="4"/>
      <c r="CM645" s="4"/>
      <c r="CN645" s="4"/>
      <c r="CO645" s="4"/>
      <c r="CP645" s="4"/>
      <c r="CQ645" s="4"/>
      <c r="CR645" s="4"/>
      <c r="CS645" s="4"/>
      <c r="CT645" s="4"/>
      <c r="CU645" s="4"/>
      <c r="CV645" s="4"/>
      <c r="CW645" s="4"/>
      <c r="CX645" s="4"/>
      <c r="CY645" s="4"/>
      <c r="CZ645" s="4"/>
      <c r="DA645" s="4"/>
      <c r="DB645" s="4"/>
      <c r="DC645" s="4"/>
      <c r="DD645" s="4"/>
      <c r="DE645" s="4"/>
      <c r="DF645" s="4"/>
      <c r="DG645" s="4"/>
      <c r="DH645" s="4"/>
      <c r="DI645" s="4"/>
      <c r="DJ645" s="4"/>
      <c r="DK645" s="4"/>
      <c r="DL645" s="4"/>
      <c r="DM645" s="4"/>
      <c r="DN645" s="4"/>
      <c r="DO645" s="4"/>
      <c r="DP645" s="4"/>
      <c r="DQ645" s="4"/>
      <c r="DR645" s="4"/>
      <c r="DS645" s="4"/>
      <c r="DT645" s="4"/>
      <c r="DU645" s="4"/>
      <c r="DV645" s="4"/>
      <c r="DW645" s="4"/>
      <c r="DX645" s="4"/>
      <c r="DY645" s="4"/>
      <c r="DZ645" s="4"/>
      <c r="EA645" s="4"/>
      <c r="EB645" s="4"/>
      <c r="EC645" s="4"/>
      <c r="ED645" s="4"/>
      <c r="EE645" s="4"/>
      <c r="EF645" s="4"/>
      <c r="EG645" s="4"/>
      <c r="EH645" s="4"/>
      <c r="EI645" s="4"/>
      <c r="EJ645" s="4"/>
      <c r="EK645" s="4"/>
      <c r="EL645" s="4"/>
      <c r="EM645" s="4"/>
      <c r="EN645" s="4"/>
      <c r="EO645" s="4"/>
      <c r="EP645" s="4"/>
      <c r="EQ645" s="4"/>
      <c r="ER645" s="4"/>
      <c r="ES645" s="4"/>
      <c r="ET645" s="4"/>
      <c r="EU645" s="4"/>
      <c r="EV645" s="4"/>
      <c r="EW645" s="4"/>
      <c r="EX645" s="4"/>
      <c r="EY645" s="4"/>
      <c r="EZ645" s="4"/>
      <c r="FA645" s="4"/>
      <c r="FB645" s="4"/>
      <c r="FC645" s="4"/>
      <c r="FD645" s="4"/>
      <c r="FE645" s="4"/>
      <c r="FF645" s="4"/>
      <c r="FG645" s="4"/>
      <c r="FH645" s="4"/>
      <c r="FI645" s="4"/>
      <c r="FJ645" s="4"/>
      <c r="FK645" s="4"/>
      <c r="FL645" s="4"/>
      <c r="FM645" s="4"/>
      <c r="FN645" s="4"/>
      <c r="FO645" s="4"/>
      <c r="FP645" s="4"/>
      <c r="FQ645" s="4"/>
      <c r="FR645" s="4"/>
      <c r="FS645" s="4"/>
      <c r="FT645" s="4"/>
      <c r="FU645" s="4"/>
      <c r="FV645" s="4"/>
      <c r="FW645" s="4"/>
      <c r="FX645" s="4"/>
      <c r="FY645" s="4"/>
      <c r="FZ645" s="4"/>
      <c r="GA645" s="4"/>
      <c r="GB645" s="4"/>
      <c r="GC645" s="4"/>
      <c r="GD645" s="4"/>
      <c r="GE645" s="4"/>
      <c r="GF645" s="4"/>
      <c r="GG645" s="4"/>
      <c r="GH645" s="4"/>
      <c r="GI645" s="4"/>
      <c r="GJ645" s="4"/>
      <c r="GK645" s="4"/>
      <c r="GL645" s="4"/>
      <c r="GM645" s="4"/>
      <c r="GN645" s="4"/>
      <c r="GO645" s="4"/>
      <c r="GP645" s="4"/>
      <c r="GQ645" s="4"/>
      <c r="GR645" s="4"/>
      <c r="GS645" s="4"/>
      <c r="GT645" s="4"/>
      <c r="GU645" s="4"/>
      <c r="GV645" s="4"/>
      <c r="GW645" s="4"/>
      <c r="GX645" s="4"/>
      <c r="GY645" s="4"/>
      <c r="GZ645" s="4"/>
      <c r="HA645" s="4"/>
      <c r="HB645" s="4"/>
      <c r="HC645" s="4"/>
      <c r="HD645" s="4"/>
      <c r="HE645" s="4"/>
      <c r="HF645" s="4"/>
      <c r="HG645" s="4"/>
      <c r="HH645" s="4"/>
      <c r="HI645" s="4"/>
      <c r="HJ645" s="4"/>
      <c r="HK645" s="4"/>
      <c r="HL645" s="4"/>
      <c r="HM645" s="4"/>
      <c r="HN645" s="4"/>
      <c r="HO645" s="4"/>
      <c r="HP645" s="4"/>
      <c r="HQ645" s="4"/>
      <c r="HR645" s="4"/>
      <c r="HS645" s="4"/>
      <c r="HT645" s="4"/>
      <c r="HU645" s="4"/>
      <c r="HV645" s="4"/>
      <c r="HW645" s="4"/>
      <c r="HX645" s="4"/>
      <c r="HY645" s="4"/>
      <c r="HZ645" s="4"/>
      <c r="IA645" s="4"/>
      <c r="IB645" s="4"/>
      <c r="IC645" s="4"/>
      <c r="ID645" s="4"/>
      <c r="IE645" s="4"/>
      <c r="IF645" s="4"/>
      <c r="IG645" s="4"/>
      <c r="IH645" s="4"/>
      <c r="II645" s="4"/>
      <c r="IJ645" s="4"/>
      <c r="IK645" s="4"/>
      <c r="IL645" s="4"/>
    </row>
    <row r="646" spans="1:246">
      <c r="A646" s="1">
        <v>645</v>
      </c>
      <c r="B646" s="5" t="s">
        <v>3099</v>
      </c>
      <c r="C646" s="4" t="s">
        <v>3099</v>
      </c>
      <c r="D646" s="3">
        <v>67845305000175</v>
      </c>
      <c r="F646" t="s">
        <v>307</v>
      </c>
      <c r="G646" s="4" t="s">
        <v>2795</v>
      </c>
      <c r="H646" s="19">
        <v>21066600</v>
      </c>
      <c r="I646" s="19" t="str">
        <f t="shared" si="43"/>
        <v>14 21066600</v>
      </c>
      <c r="J646" s="19"/>
      <c r="K646" s="25" t="s">
        <v>3100</v>
      </c>
      <c r="L646" t="str">
        <f t="shared" si="42"/>
        <v>Av Brasil 15295 Vigario Geral 21241051 Rio de Janeiro Rio de Janeiro RJ BRASIL</v>
      </c>
      <c r="M646" s="4" t="s">
        <v>336</v>
      </c>
      <c r="N646" s="4" t="s">
        <v>244</v>
      </c>
      <c r="O646" s="4" t="s">
        <v>3101</v>
      </c>
      <c r="P646" s="4"/>
      <c r="Q646" s="4" t="s">
        <v>3102</v>
      </c>
      <c r="R646" s="20">
        <v>21241051</v>
      </c>
      <c r="S646" s="4" t="s">
        <v>242</v>
      </c>
      <c r="T646" s="4" t="s">
        <v>242</v>
      </c>
      <c r="U646" s="4" t="s">
        <v>243</v>
      </c>
      <c r="V646" t="s">
        <v>315</v>
      </c>
      <c r="W646" t="s">
        <v>79</v>
      </c>
      <c r="X646" t="s">
        <v>131</v>
      </c>
      <c r="Y646" s="13">
        <v>9530.41019972707</v>
      </c>
      <c r="Z646" s="13">
        <v>9633.68055843408</v>
      </c>
      <c r="AA646" s="309">
        <v>9633.68055843408</v>
      </c>
      <c r="AB646" t="s">
        <v>316</v>
      </c>
      <c r="AC646" s="1">
        <v>3</v>
      </c>
      <c r="AD646" t="s">
        <v>131</v>
      </c>
      <c r="AE646" s="17">
        <v>5791.76</v>
      </c>
      <c r="AH646" t="s">
        <v>4</v>
      </c>
      <c r="AI646" s="4" t="s">
        <v>4</v>
      </c>
      <c r="AK646" s="4"/>
      <c r="AL646" s="4"/>
      <c r="AM646" s="4"/>
      <c r="AN646" s="4"/>
      <c r="AO646" s="4"/>
      <c r="AP646" s="4"/>
      <c r="AQ646" s="4"/>
      <c r="AR646" s="4"/>
      <c r="AS646" s="4"/>
      <c r="AT646" s="4"/>
      <c r="AU646" s="4"/>
      <c r="AV646" s="4"/>
      <c r="AW646" s="4"/>
      <c r="AX646" s="4"/>
      <c r="AY646" s="4"/>
      <c r="AZ646" s="4"/>
      <c r="BA646" s="4"/>
      <c r="BB646" s="4"/>
      <c r="BC646" s="4"/>
      <c r="BD646" s="4"/>
      <c r="BE646" s="4"/>
      <c r="BF646" s="4"/>
      <c r="BG646" s="4"/>
      <c r="BH646" s="4"/>
      <c r="BI646" s="4"/>
      <c r="BJ646" s="4"/>
      <c r="BK646" s="4"/>
      <c r="BL646" s="4"/>
      <c r="BM646" s="4"/>
      <c r="BN646" s="4"/>
      <c r="BO646" s="4"/>
      <c r="BP646" s="4"/>
      <c r="BQ646" s="4"/>
      <c r="BR646" s="4"/>
      <c r="BS646" s="4"/>
      <c r="BT646" s="4"/>
      <c r="BU646" s="4"/>
      <c r="BV646" s="4"/>
      <c r="BW646" s="4"/>
      <c r="BX646" s="4"/>
      <c r="BY646" s="4"/>
      <c r="BZ646" s="4"/>
      <c r="CA646" s="4"/>
      <c r="CB646" s="4"/>
      <c r="CC646" s="4"/>
      <c r="CD646" s="4"/>
      <c r="CE646" s="4"/>
      <c r="CF646" s="4"/>
      <c r="CG646" s="4"/>
      <c r="CH646" s="4"/>
      <c r="CI646" s="4"/>
      <c r="CJ646" s="4"/>
      <c r="CK646" s="4"/>
      <c r="CL646" s="4"/>
      <c r="CM646" s="4"/>
      <c r="CN646" s="4"/>
      <c r="CO646" s="4"/>
      <c r="CP646" s="4"/>
      <c r="CQ646" s="4"/>
      <c r="CR646" s="4"/>
      <c r="CS646" s="4"/>
      <c r="CT646" s="4"/>
      <c r="CU646" s="4"/>
      <c r="CV646" s="4"/>
      <c r="CW646" s="4"/>
      <c r="CX646" s="4"/>
      <c r="CY646" s="4"/>
      <c r="CZ646" s="4"/>
      <c r="DA646" s="4"/>
      <c r="DB646" s="4"/>
      <c r="DC646" s="4"/>
      <c r="DD646" s="4"/>
      <c r="DE646" s="4"/>
      <c r="DF646" s="4"/>
      <c r="DG646" s="4"/>
      <c r="DH646" s="4"/>
      <c r="DI646" s="4"/>
      <c r="DJ646" s="4"/>
      <c r="DK646" s="4"/>
      <c r="DL646" s="4"/>
      <c r="DM646" s="4"/>
      <c r="DN646" s="4"/>
      <c r="DO646" s="4"/>
      <c r="DP646" s="4"/>
      <c r="DQ646" s="4"/>
      <c r="DR646" s="4"/>
      <c r="DS646" s="4"/>
      <c r="DT646" s="4"/>
      <c r="DU646" s="4"/>
      <c r="DV646" s="4"/>
      <c r="DW646" s="4"/>
      <c r="DX646" s="4"/>
      <c r="DY646" s="4"/>
      <c r="DZ646" s="4"/>
      <c r="EA646" s="4"/>
      <c r="EB646" s="4"/>
      <c r="EC646" s="4"/>
      <c r="ED646" s="4"/>
      <c r="EE646" s="4"/>
      <c r="EF646" s="4"/>
      <c r="EG646" s="4"/>
      <c r="EH646" s="4"/>
      <c r="EI646" s="4"/>
      <c r="EJ646" s="4"/>
      <c r="EK646" s="4"/>
      <c r="EL646" s="4"/>
      <c r="EM646" s="4"/>
      <c r="EN646" s="4"/>
      <c r="EO646" s="4"/>
      <c r="EP646" s="4"/>
      <c r="EQ646" s="4"/>
      <c r="ER646" s="4"/>
      <c r="ES646" s="4"/>
      <c r="ET646" s="4"/>
      <c r="EU646" s="4"/>
      <c r="EV646" s="4"/>
      <c r="EW646" s="4"/>
      <c r="EX646" s="4"/>
      <c r="EY646" s="4"/>
      <c r="EZ646" s="4"/>
      <c r="FA646" s="4"/>
      <c r="FB646" s="4"/>
      <c r="FC646" s="4"/>
      <c r="FD646" s="4"/>
      <c r="FE646" s="4"/>
      <c r="FF646" s="4"/>
      <c r="FG646" s="4"/>
      <c r="FH646" s="4"/>
      <c r="FI646" s="4"/>
      <c r="FJ646" s="4"/>
      <c r="FK646" s="4"/>
      <c r="FL646" s="4"/>
      <c r="FM646" s="4"/>
      <c r="FN646" s="4"/>
      <c r="FO646" s="4"/>
      <c r="FP646" s="4"/>
      <c r="FQ646" s="4"/>
      <c r="FR646" s="4"/>
      <c r="FS646" s="4"/>
      <c r="FT646" s="4"/>
      <c r="FU646" s="4"/>
      <c r="FV646" s="4"/>
      <c r="FW646" s="4"/>
      <c r="FX646" s="4"/>
      <c r="FY646" s="4"/>
      <c r="FZ646" s="4"/>
      <c r="GA646" s="4"/>
      <c r="GB646" s="4"/>
      <c r="GC646" s="4"/>
      <c r="GD646" s="4"/>
      <c r="GE646" s="4"/>
      <c r="GF646" s="4"/>
      <c r="GG646" s="4"/>
      <c r="GH646" s="4"/>
      <c r="GI646" s="4"/>
      <c r="GJ646" s="4"/>
      <c r="GK646" s="4"/>
      <c r="GL646" s="4"/>
      <c r="GM646" s="4"/>
      <c r="GN646" s="4"/>
      <c r="GO646" s="4"/>
      <c r="GP646" s="4"/>
      <c r="GQ646" s="4"/>
      <c r="GR646" s="4"/>
      <c r="GS646" s="4"/>
      <c r="GT646" s="4"/>
      <c r="GU646" s="4"/>
      <c r="GV646" s="4"/>
      <c r="GW646" s="4"/>
      <c r="GX646" s="4"/>
      <c r="GY646" s="4"/>
      <c r="GZ646" s="4"/>
      <c r="HA646" s="4"/>
      <c r="HB646" s="4"/>
      <c r="HC646" s="4"/>
      <c r="HD646" s="4"/>
      <c r="HE646" s="4"/>
      <c r="HF646" s="4"/>
      <c r="HG646" s="4"/>
      <c r="HH646" s="4"/>
      <c r="HI646" s="4"/>
      <c r="HJ646" s="4"/>
      <c r="HK646" s="4"/>
      <c r="HL646" s="4"/>
      <c r="HM646" s="4"/>
      <c r="HN646" s="4"/>
      <c r="HO646" s="4"/>
      <c r="HP646" s="4"/>
      <c r="HQ646" s="4"/>
      <c r="HR646" s="4"/>
      <c r="HS646" s="4"/>
      <c r="HT646" s="4"/>
      <c r="HU646" s="4"/>
      <c r="HV646" s="4"/>
      <c r="HW646" s="4"/>
      <c r="HX646" s="4"/>
      <c r="HY646" s="4"/>
      <c r="HZ646" s="4"/>
      <c r="IA646" s="4"/>
      <c r="IB646" s="4"/>
      <c r="IC646" s="4"/>
      <c r="ID646" s="4"/>
      <c r="IE646" s="4"/>
      <c r="IF646" s="4"/>
      <c r="IG646" s="4"/>
      <c r="IH646" s="4"/>
      <c r="II646" s="4"/>
      <c r="IJ646" s="4"/>
      <c r="IK646" s="4"/>
      <c r="IL646" s="4"/>
    </row>
    <row r="647" spans="1:246">
      <c r="A647" s="1">
        <v>646</v>
      </c>
      <c r="B647" t="s">
        <v>3103</v>
      </c>
      <c r="C647" t="s">
        <v>3103</v>
      </c>
      <c r="D647" s="24" t="s">
        <v>3104</v>
      </c>
      <c r="F647" t="s">
        <v>307</v>
      </c>
      <c r="G647">
        <v>11</v>
      </c>
      <c r="H647" s="19" t="s">
        <v>3105</v>
      </c>
      <c r="I647" s="19" t="str">
        <f t="shared" si="43"/>
        <v>11 4506-2800</v>
      </c>
      <c r="J647" s="19"/>
      <c r="K647" s="25" t="s">
        <v>3106</v>
      </c>
      <c r="L647" t="str">
        <f t="shared" si="42"/>
        <v>Rua Sud Menucci 309 Vila Mariana 04017-080 São Paulo São Paulo SP BRASIL</v>
      </c>
      <c r="M647" s="10" t="s">
        <v>222</v>
      </c>
      <c r="N647" s="28" t="s">
        <v>3107</v>
      </c>
      <c r="O647">
        <v>309</v>
      </c>
      <c r="P647" s="4"/>
      <c r="Q647" s="4" t="s">
        <v>1729</v>
      </c>
      <c r="R647" t="s">
        <v>3108</v>
      </c>
      <c r="S647" t="s">
        <v>341</v>
      </c>
      <c r="T647" t="s">
        <v>341</v>
      </c>
      <c r="U647" t="s">
        <v>740</v>
      </c>
      <c r="V647" t="s">
        <v>315</v>
      </c>
      <c r="W647" t="s">
        <v>79</v>
      </c>
      <c r="X647" t="s">
        <v>131</v>
      </c>
      <c r="Y647" s="13">
        <v>41859.404702208398</v>
      </c>
      <c r="Z647" s="13">
        <v>42312.988089309903</v>
      </c>
      <c r="AA647" s="309">
        <v>42312.988089309903</v>
      </c>
      <c r="AB647" t="s">
        <v>316</v>
      </c>
      <c r="AC647" s="1">
        <v>3</v>
      </c>
      <c r="AD647" t="s">
        <v>131</v>
      </c>
      <c r="AE647" s="17">
        <v>25438.53</v>
      </c>
      <c r="AH647" t="s">
        <v>4</v>
      </c>
      <c r="AI647" t="s">
        <v>4</v>
      </c>
    </row>
    <row r="648" spans="1:246">
      <c r="A648" s="1">
        <v>647</v>
      </c>
      <c r="B648" s="5" t="s">
        <v>3109</v>
      </c>
      <c r="C648" s="4" t="s">
        <v>3109</v>
      </c>
      <c r="D648" s="3">
        <v>536647000132</v>
      </c>
      <c r="F648" t="s">
        <v>316</v>
      </c>
      <c r="G648" s="4" t="s">
        <v>658</v>
      </c>
      <c r="H648" s="19" t="s">
        <v>3110</v>
      </c>
      <c r="I648" s="19" t="str">
        <f t="shared" si="43"/>
        <v>00 21 2263-9876</v>
      </c>
      <c r="J648" s="19"/>
      <c r="K648" s="25" t="s">
        <v>3111</v>
      </c>
      <c r="L648" t="str">
        <f t="shared" si="42"/>
        <v>Rua Do Carmo 65 Pavmto 3 Centro 20011020 Rio de Janeiro Rio de Janeiro RJ BRASIL</v>
      </c>
      <c r="M648" s="4" t="s">
        <v>222</v>
      </c>
      <c r="N648" s="4" t="s">
        <v>3112</v>
      </c>
      <c r="O648" s="4" t="s">
        <v>3113</v>
      </c>
      <c r="P648" s="4" t="s">
        <v>3114</v>
      </c>
      <c r="Q648" s="4" t="s">
        <v>381</v>
      </c>
      <c r="R648" s="20">
        <v>20011020</v>
      </c>
      <c r="S648" s="4" t="s">
        <v>242</v>
      </c>
      <c r="T648" s="4" t="s">
        <v>242</v>
      </c>
      <c r="U648" s="4" t="s">
        <v>243</v>
      </c>
      <c r="V648" t="s">
        <v>315</v>
      </c>
      <c r="W648" t="s">
        <v>79</v>
      </c>
      <c r="X648" t="s">
        <v>131</v>
      </c>
      <c r="Y648" s="13">
        <v>189533.35559915501</v>
      </c>
      <c r="Z648" s="13">
        <v>191587.11584761</v>
      </c>
      <c r="AA648" s="309">
        <v>191587.11584761</v>
      </c>
      <c r="AB648" t="s">
        <v>316</v>
      </c>
      <c r="AC648" s="1">
        <v>3</v>
      </c>
      <c r="AD648" t="s">
        <v>131</v>
      </c>
      <c r="AE648" s="17">
        <v>115182</v>
      </c>
      <c r="AH648" t="s">
        <v>4</v>
      </c>
      <c r="AI648" s="4" t="s">
        <v>4</v>
      </c>
      <c r="AK648" s="4"/>
      <c r="AL648" s="4"/>
      <c r="AM648" s="4"/>
      <c r="AN648" s="4"/>
      <c r="AO648" s="4"/>
      <c r="AP648" s="4"/>
      <c r="AQ648" s="4"/>
      <c r="AR648" s="4"/>
      <c r="AS648" s="4"/>
      <c r="AT648" s="4"/>
      <c r="AU648" s="4"/>
      <c r="AV648" s="4"/>
      <c r="AW648" s="4"/>
      <c r="AX648" s="4"/>
      <c r="AY648" s="4"/>
      <c r="AZ648" s="4"/>
      <c r="BA648" s="4"/>
      <c r="BB648" s="4"/>
      <c r="BC648" s="4"/>
      <c r="BD648" s="4"/>
      <c r="BE648" s="4"/>
      <c r="BF648" s="4"/>
      <c r="BG648" s="4"/>
      <c r="BH648" s="4"/>
      <c r="BI648" s="4"/>
      <c r="BJ648" s="4"/>
      <c r="BK648" s="4"/>
      <c r="BL648" s="4"/>
      <c r="BM648" s="4"/>
      <c r="BN648" s="4"/>
      <c r="BO648" s="4"/>
      <c r="BP648" s="4"/>
      <c r="BQ648" s="4"/>
      <c r="BR648" s="4"/>
      <c r="BS648" s="4"/>
      <c r="BT648" s="4"/>
      <c r="BU648" s="4"/>
      <c r="BV648" s="4"/>
      <c r="BW648" s="4"/>
      <c r="BX648" s="4"/>
      <c r="BY648" s="4"/>
      <c r="BZ648" s="4"/>
      <c r="CA648" s="4"/>
      <c r="CB648" s="4"/>
      <c r="CC648" s="4"/>
      <c r="CD648" s="4"/>
      <c r="CE648" s="4"/>
      <c r="CF648" s="4"/>
      <c r="CG648" s="4"/>
      <c r="CH648" s="4"/>
      <c r="CI648" s="4"/>
      <c r="CJ648" s="4"/>
      <c r="CK648" s="4"/>
      <c r="CL648" s="4"/>
      <c r="CM648" s="4"/>
      <c r="CN648" s="4"/>
      <c r="CO648" s="4"/>
      <c r="CP648" s="4"/>
      <c r="CQ648" s="4"/>
      <c r="CR648" s="4"/>
      <c r="CS648" s="4"/>
      <c r="CT648" s="4"/>
      <c r="CU648" s="4"/>
      <c r="CV648" s="4"/>
      <c r="CW648" s="4"/>
      <c r="CX648" s="4"/>
      <c r="CY648" s="4"/>
      <c r="CZ648" s="4"/>
      <c r="DA648" s="4"/>
      <c r="DB648" s="4"/>
      <c r="DC648" s="4"/>
      <c r="DD648" s="4"/>
      <c r="DE648" s="4"/>
      <c r="DF648" s="4"/>
      <c r="DG648" s="4"/>
      <c r="DH648" s="4"/>
      <c r="DI648" s="4"/>
      <c r="DJ648" s="4"/>
      <c r="DK648" s="4"/>
      <c r="DL648" s="4"/>
      <c r="DM648" s="4"/>
      <c r="DN648" s="4"/>
      <c r="DO648" s="4"/>
      <c r="DP648" s="4"/>
      <c r="DQ648" s="4"/>
      <c r="DR648" s="4"/>
      <c r="DS648" s="4"/>
      <c r="DT648" s="4"/>
      <c r="DU648" s="4"/>
      <c r="DV648" s="4"/>
      <c r="DW648" s="4"/>
      <c r="DX648" s="4"/>
      <c r="DY648" s="4"/>
      <c r="DZ648" s="4"/>
      <c r="EA648" s="4"/>
      <c r="EB648" s="4"/>
      <c r="EC648" s="4"/>
      <c r="ED648" s="4"/>
      <c r="EE648" s="4"/>
      <c r="EF648" s="4"/>
      <c r="EG648" s="4"/>
      <c r="EH648" s="4"/>
      <c r="EI648" s="4"/>
      <c r="EJ648" s="4"/>
      <c r="EK648" s="4"/>
      <c r="EL648" s="4"/>
      <c r="EM648" s="4"/>
      <c r="EN648" s="4"/>
      <c r="EO648" s="4"/>
      <c r="EP648" s="4"/>
      <c r="EQ648" s="4"/>
      <c r="ER648" s="4"/>
      <c r="ES648" s="4"/>
      <c r="ET648" s="4"/>
      <c r="EU648" s="4"/>
      <c r="EV648" s="4"/>
      <c r="EW648" s="4"/>
      <c r="EX648" s="4"/>
      <c r="EY648" s="4"/>
      <c r="EZ648" s="4"/>
      <c r="FA648" s="4"/>
      <c r="FB648" s="4"/>
      <c r="FC648" s="4"/>
      <c r="FD648" s="4"/>
      <c r="FE648" s="4"/>
      <c r="FF648" s="4"/>
      <c r="FG648" s="4"/>
      <c r="FH648" s="4"/>
      <c r="FI648" s="4"/>
      <c r="FJ648" s="4"/>
      <c r="FK648" s="4"/>
      <c r="FL648" s="4"/>
      <c r="FM648" s="4"/>
      <c r="FN648" s="4"/>
      <c r="FO648" s="4"/>
      <c r="FP648" s="4"/>
      <c r="FQ648" s="4"/>
      <c r="FR648" s="4"/>
      <c r="FS648" s="4"/>
      <c r="FT648" s="4"/>
      <c r="FU648" s="4"/>
      <c r="FV648" s="4"/>
      <c r="FW648" s="4"/>
      <c r="FX648" s="4"/>
      <c r="FY648" s="4"/>
      <c r="FZ648" s="4"/>
      <c r="GA648" s="4"/>
      <c r="GB648" s="4"/>
      <c r="GC648" s="4"/>
      <c r="GD648" s="4"/>
      <c r="GE648" s="4"/>
      <c r="GF648" s="4"/>
      <c r="GG648" s="4"/>
      <c r="GH648" s="4"/>
      <c r="GI648" s="4"/>
      <c r="GJ648" s="4"/>
      <c r="GK648" s="4"/>
      <c r="GL648" s="4"/>
      <c r="GM648" s="4"/>
      <c r="GN648" s="4"/>
      <c r="GO648" s="4"/>
      <c r="GP648" s="4"/>
      <c r="GQ648" s="4"/>
      <c r="GR648" s="4"/>
      <c r="GS648" s="4"/>
      <c r="GT648" s="4"/>
      <c r="GU648" s="4"/>
      <c r="GV648" s="4"/>
      <c r="GW648" s="4"/>
      <c r="GX648" s="4"/>
      <c r="GY648" s="4"/>
      <c r="GZ648" s="4"/>
      <c r="HA648" s="4"/>
      <c r="HB648" s="4"/>
      <c r="HC648" s="4"/>
      <c r="HD648" s="4"/>
      <c r="HE648" s="4"/>
      <c r="HF648" s="4"/>
      <c r="HG648" s="4"/>
      <c r="HH648" s="4"/>
      <c r="HI648" s="4"/>
      <c r="HJ648" s="4"/>
      <c r="HK648" s="4"/>
      <c r="HL648" s="4"/>
      <c r="HM648" s="4"/>
      <c r="HN648" s="4"/>
      <c r="HO648" s="4"/>
      <c r="HP648" s="4"/>
      <c r="HQ648" s="4"/>
      <c r="HR648" s="4"/>
      <c r="HS648" s="4"/>
      <c r="HT648" s="4"/>
      <c r="HU648" s="4"/>
      <c r="HV648" s="4"/>
      <c r="HW648" s="4"/>
      <c r="HX648" s="4"/>
      <c r="HY648" s="4"/>
      <c r="HZ648" s="4"/>
      <c r="IA648" s="4"/>
      <c r="IB648" s="4"/>
      <c r="IC648" s="4"/>
      <c r="ID648" s="4"/>
      <c r="IE648" s="4"/>
      <c r="IF648" s="4"/>
      <c r="IG648" s="4"/>
      <c r="IH648" s="4"/>
      <c r="II648" s="4"/>
      <c r="IJ648" s="4"/>
      <c r="IK648" s="4"/>
      <c r="IL648" s="4"/>
    </row>
    <row r="649" spans="1:246">
      <c r="A649" s="1">
        <v>648</v>
      </c>
      <c r="B649" s="5" t="s">
        <v>3115</v>
      </c>
      <c r="C649" s="4" t="s">
        <v>3115</v>
      </c>
      <c r="D649" s="3">
        <v>35983961000148</v>
      </c>
      <c r="E649" s="4"/>
      <c r="F649" s="4" t="s">
        <v>316</v>
      </c>
      <c r="G649" s="4"/>
      <c r="H649" s="19" t="s">
        <v>3116</v>
      </c>
      <c r="I649" s="19" t="str">
        <f t="shared" si="43"/>
        <v>41 9817-8767</v>
      </c>
      <c r="J649" s="19"/>
      <c r="K649" s="25" t="s">
        <v>3117</v>
      </c>
      <c r="L649" t="s">
        <v>344</v>
      </c>
      <c r="M649" s="4"/>
      <c r="N649" s="4"/>
      <c r="O649" s="4"/>
      <c r="P649" s="4"/>
      <c r="Q649" s="4"/>
      <c r="R649" s="4"/>
      <c r="S649" s="4"/>
      <c r="T649" s="4"/>
      <c r="U649" s="4"/>
      <c r="V649" s="4"/>
      <c r="W649" s="4"/>
      <c r="X649" s="4"/>
      <c r="Y649" s="4"/>
      <c r="Z649" s="13">
        <v>0</v>
      </c>
      <c r="AA649" s="13"/>
      <c r="AB649" s="4"/>
      <c r="AC649" s="22"/>
      <c r="AD649" s="4"/>
      <c r="AE649" s="8"/>
      <c r="AF649" s="4"/>
      <c r="AG649" s="4"/>
      <c r="AH649" s="4"/>
      <c r="AI649" s="4"/>
      <c r="AK649" s="4"/>
      <c r="AL649" s="4"/>
      <c r="AM649" s="4"/>
      <c r="AN649" s="4"/>
      <c r="AO649" s="4"/>
      <c r="AP649" s="4"/>
      <c r="AQ649" s="4"/>
      <c r="AR649" s="4"/>
      <c r="AS649" s="4"/>
      <c r="AT649" s="4"/>
      <c r="AU649" s="4"/>
      <c r="AV649" s="4"/>
      <c r="AW649" s="4"/>
      <c r="AX649" s="4"/>
      <c r="AY649" s="4"/>
      <c r="AZ649" s="4"/>
      <c r="BA649" s="4"/>
      <c r="BB649" s="4"/>
      <c r="BC649" s="4"/>
      <c r="BD649" s="4"/>
      <c r="BE649" s="4"/>
      <c r="BF649" s="4"/>
      <c r="BG649" s="4"/>
      <c r="BH649" s="4"/>
      <c r="BI649" s="4"/>
      <c r="BJ649" s="4"/>
      <c r="BK649" s="4"/>
      <c r="BL649" s="4"/>
      <c r="BM649" s="4"/>
      <c r="BN649" s="4"/>
      <c r="BO649" s="4"/>
      <c r="BP649" s="4"/>
      <c r="BQ649" s="4"/>
      <c r="BR649" s="4"/>
      <c r="BS649" s="4"/>
      <c r="BT649" s="4"/>
      <c r="BU649" s="4"/>
      <c r="BV649" s="4"/>
      <c r="BW649" s="4"/>
      <c r="BX649" s="4"/>
      <c r="BY649" s="4"/>
      <c r="BZ649" s="4"/>
      <c r="CA649" s="4"/>
      <c r="CB649" s="4"/>
      <c r="CC649" s="4"/>
      <c r="CD649" s="4"/>
      <c r="CE649" s="4"/>
      <c r="CF649" s="4"/>
      <c r="CG649" s="4"/>
      <c r="CH649" s="4"/>
      <c r="CI649" s="4"/>
      <c r="CJ649" s="4"/>
      <c r="CK649" s="4"/>
      <c r="CL649" s="4"/>
      <c r="CM649" s="4"/>
      <c r="CN649" s="4"/>
      <c r="CO649" s="4"/>
      <c r="CP649" s="4"/>
      <c r="CQ649" s="4"/>
      <c r="CR649" s="4"/>
      <c r="CS649" s="4"/>
      <c r="CT649" s="4"/>
      <c r="CU649" s="4"/>
      <c r="CV649" s="4"/>
      <c r="CW649" s="4"/>
      <c r="CX649" s="4"/>
      <c r="CY649" s="4"/>
      <c r="CZ649" s="4"/>
      <c r="DA649" s="4"/>
      <c r="DB649" s="4"/>
      <c r="DC649" s="4"/>
      <c r="DD649" s="4"/>
      <c r="DE649" s="4"/>
      <c r="DF649" s="4"/>
      <c r="DG649" s="4"/>
      <c r="DH649" s="4"/>
      <c r="DI649" s="4"/>
      <c r="DJ649" s="4"/>
      <c r="DK649" s="4"/>
      <c r="DL649" s="4"/>
      <c r="DM649" s="4"/>
      <c r="DN649" s="4"/>
      <c r="DO649" s="4"/>
      <c r="DP649" s="4"/>
      <c r="DQ649" s="4"/>
      <c r="DR649" s="4"/>
      <c r="DS649" s="4"/>
      <c r="DT649" s="4"/>
      <c r="DU649" s="4"/>
      <c r="DV649" s="4"/>
      <c r="DW649" s="4"/>
      <c r="DX649" s="4"/>
      <c r="DY649" s="4"/>
      <c r="DZ649" s="4"/>
      <c r="EA649" s="4"/>
      <c r="EB649" s="4"/>
      <c r="EC649" s="4"/>
      <c r="ED649" s="4"/>
      <c r="EE649" s="4"/>
      <c r="EF649" s="4"/>
      <c r="EG649" s="4"/>
      <c r="EH649" s="4"/>
      <c r="EI649" s="4"/>
      <c r="EJ649" s="4"/>
      <c r="EK649" s="4"/>
      <c r="EL649" s="4"/>
      <c r="EM649" s="4"/>
      <c r="EN649" s="4"/>
      <c r="EO649" s="4"/>
      <c r="EP649" s="4"/>
      <c r="EQ649" s="4"/>
      <c r="ER649" s="4"/>
      <c r="ES649" s="4"/>
      <c r="ET649" s="4"/>
      <c r="EU649" s="4"/>
      <c r="EV649" s="4"/>
      <c r="EW649" s="4"/>
      <c r="EX649" s="4"/>
      <c r="EY649" s="4"/>
      <c r="EZ649" s="4"/>
      <c r="FA649" s="4"/>
      <c r="FB649" s="4"/>
      <c r="FC649" s="4"/>
      <c r="FD649" s="4"/>
      <c r="FE649" s="4"/>
      <c r="FF649" s="4"/>
      <c r="FG649" s="4"/>
      <c r="FH649" s="4"/>
      <c r="FI649" s="4"/>
      <c r="FJ649" s="4"/>
      <c r="FK649" s="4"/>
      <c r="FL649" s="4"/>
      <c r="FM649" s="4"/>
      <c r="FN649" s="4"/>
      <c r="FO649" s="4"/>
      <c r="FP649" s="4"/>
      <c r="FQ649" s="4"/>
      <c r="FR649" s="4"/>
      <c r="FS649" s="4"/>
      <c r="FT649" s="4"/>
      <c r="FU649" s="4"/>
      <c r="FV649" s="4"/>
      <c r="FW649" s="4"/>
      <c r="FX649" s="4"/>
      <c r="FY649" s="4"/>
      <c r="FZ649" s="4"/>
      <c r="GA649" s="4"/>
      <c r="GB649" s="4"/>
      <c r="GC649" s="4"/>
      <c r="GD649" s="4"/>
      <c r="GE649" s="4"/>
      <c r="GF649" s="4"/>
      <c r="GG649" s="4"/>
      <c r="GH649" s="4"/>
      <c r="GI649" s="4"/>
      <c r="GJ649" s="4"/>
      <c r="GK649" s="4"/>
      <c r="GL649" s="4"/>
      <c r="GM649" s="4"/>
      <c r="GN649" s="4"/>
      <c r="GO649" s="4"/>
      <c r="GP649" s="4"/>
      <c r="GQ649" s="4"/>
      <c r="GR649" s="4"/>
      <c r="GS649" s="4"/>
      <c r="GT649" s="4"/>
      <c r="GU649" s="4"/>
      <c r="GV649" s="4"/>
      <c r="GW649" s="4"/>
      <c r="GX649" s="4"/>
      <c r="GY649" s="4"/>
      <c r="GZ649" s="4"/>
      <c r="HA649" s="4"/>
      <c r="HB649" s="4"/>
      <c r="HC649" s="4"/>
      <c r="HD649" s="4"/>
      <c r="HE649" s="4"/>
      <c r="HF649" s="4"/>
      <c r="HG649" s="4"/>
      <c r="HH649" s="4"/>
      <c r="HI649" s="4"/>
      <c r="HJ649" s="4"/>
      <c r="HK649" s="4"/>
      <c r="HL649" s="4"/>
      <c r="HM649" s="4"/>
      <c r="HN649" s="4"/>
      <c r="HO649" s="4"/>
      <c r="HP649" s="4"/>
      <c r="HQ649" s="4"/>
      <c r="HR649" s="4"/>
      <c r="HS649" s="4"/>
      <c r="HT649" s="4"/>
      <c r="HU649" s="4"/>
      <c r="HV649" s="4"/>
      <c r="HW649" s="4"/>
      <c r="HX649" s="4"/>
      <c r="HY649" s="4"/>
      <c r="HZ649" s="4"/>
      <c r="IA649" s="4"/>
      <c r="IB649" s="4"/>
      <c r="IC649" s="4"/>
      <c r="ID649" s="4"/>
      <c r="IE649" s="4"/>
      <c r="IF649" s="4"/>
      <c r="IG649" s="4"/>
      <c r="IH649" s="4"/>
      <c r="II649" s="4"/>
      <c r="IJ649" s="4"/>
      <c r="IK649" s="4"/>
      <c r="IL649" s="4"/>
    </row>
    <row r="650" spans="1:246">
      <c r="A650" s="1">
        <v>649</v>
      </c>
      <c r="B650" s="5" t="s">
        <v>3118</v>
      </c>
      <c r="C650" s="4" t="s">
        <v>3118</v>
      </c>
      <c r="D650" s="3">
        <v>33041260048604</v>
      </c>
      <c r="F650" t="s">
        <v>307</v>
      </c>
      <c r="G650" s="4" t="s">
        <v>334</v>
      </c>
      <c r="H650" s="19">
        <v>42256555</v>
      </c>
      <c r="I650" s="19" t="str">
        <f t="shared" si="43"/>
        <v>11 42256555</v>
      </c>
      <c r="J650" s="19"/>
      <c r="K650" s="25" t="s">
        <v>3119</v>
      </c>
      <c r="L650" t="str">
        <f t="shared" ref="L650:L667" si="44">TRIM(M650&amp;" "&amp;N650&amp;" "&amp;O650&amp;" "&amp;P650&amp;" "&amp;Q650&amp;" "&amp;R650&amp;" "&amp;S650&amp;" "&amp;T650&amp;" "&amp;U650&amp;" "&amp;V650)</f>
        <v>Av Automovel Club 7453 Area P.A.R Vila Santa Cruz 25255030 Rio de Janeiro Duque de Caxias RJ BRASIL</v>
      </c>
      <c r="M650" s="4" t="s">
        <v>336</v>
      </c>
      <c r="N650" s="4" t="s">
        <v>3120</v>
      </c>
      <c r="O650" s="4" t="s">
        <v>3121</v>
      </c>
      <c r="P650" s="4" t="s">
        <v>3122</v>
      </c>
      <c r="Q650" s="4" t="s">
        <v>3123</v>
      </c>
      <c r="R650" s="20">
        <v>25255030</v>
      </c>
      <c r="S650" s="4" t="s">
        <v>242</v>
      </c>
      <c r="T650" s="4" t="s">
        <v>314</v>
      </c>
      <c r="U650" s="4" t="s">
        <v>243</v>
      </c>
      <c r="V650" t="s">
        <v>315</v>
      </c>
      <c r="Z650" s="13">
        <v>0</v>
      </c>
      <c r="AA650" s="304"/>
    </row>
    <row r="651" spans="1:246">
      <c r="A651" s="1">
        <v>650</v>
      </c>
      <c r="B651" s="5" t="s">
        <v>3124</v>
      </c>
      <c r="C651" s="4" t="s">
        <v>3124</v>
      </c>
      <c r="D651" s="3">
        <v>28415370000109</v>
      </c>
      <c r="F651" t="s">
        <v>307</v>
      </c>
      <c r="G651" s="4" t="s">
        <v>581</v>
      </c>
      <c r="H651" s="19">
        <v>33248366</v>
      </c>
      <c r="I651" s="19" t="str">
        <f t="shared" si="43"/>
        <v>27 33248366</v>
      </c>
      <c r="J651" s="19"/>
      <c r="K651" s="25" t="s">
        <v>3125</v>
      </c>
      <c r="L651" t="str">
        <f t="shared" si="44"/>
        <v>Rua Barao do Amazonas 82 Centro 24030110 Rio de Janeiro Niteroi RJ BRASIL</v>
      </c>
      <c r="M651" s="4" t="s">
        <v>222</v>
      </c>
      <c r="N651" s="4" t="s">
        <v>3126</v>
      </c>
      <c r="O651" s="4" t="s">
        <v>1510</v>
      </c>
      <c r="P651" s="4"/>
      <c r="Q651" s="4" t="s">
        <v>381</v>
      </c>
      <c r="R651" s="20">
        <v>24030110</v>
      </c>
      <c r="S651" s="4" t="s">
        <v>242</v>
      </c>
      <c r="T651" s="4" t="s">
        <v>428</v>
      </c>
      <c r="U651" s="4" t="s">
        <v>243</v>
      </c>
      <c r="V651" t="s">
        <v>315</v>
      </c>
      <c r="W651" t="s">
        <v>307</v>
      </c>
      <c r="X651" t="s">
        <v>131</v>
      </c>
      <c r="Y651" s="13">
        <v>739849.38236080098</v>
      </c>
      <c r="Z651" s="13">
        <v>747866.29973417404</v>
      </c>
      <c r="AA651" s="309">
        <v>747866.29973417404</v>
      </c>
      <c r="AB651" t="s">
        <v>316</v>
      </c>
      <c r="AC651" s="1">
        <v>3</v>
      </c>
      <c r="AD651" t="s">
        <v>131</v>
      </c>
      <c r="AE651" s="17">
        <v>449616.54</v>
      </c>
      <c r="AH651" t="s">
        <v>4</v>
      </c>
      <c r="AI651" s="4" t="s">
        <v>4</v>
      </c>
    </row>
    <row r="652" spans="1:246">
      <c r="A652" s="1">
        <v>651</v>
      </c>
      <c r="B652" s="5" t="s">
        <v>213</v>
      </c>
      <c r="C652" s="4" t="s">
        <v>213</v>
      </c>
      <c r="D652" s="3">
        <v>5634962000116</v>
      </c>
      <c r="F652" t="s">
        <v>307</v>
      </c>
      <c r="G652" s="4" t="s">
        <v>308</v>
      </c>
      <c r="H652" s="19">
        <v>21977677</v>
      </c>
      <c r="I652" s="19" t="str">
        <f t="shared" si="43"/>
        <v>21 21977677</v>
      </c>
      <c r="J652" s="19"/>
      <c r="K652" s="25" t="s">
        <v>3127</v>
      </c>
      <c r="L652" t="str">
        <f t="shared" si="44"/>
        <v>Pc Quinze de Novembro 20 Sala 1201 Centro 20010010 Rio de Janeiro Rio de Janeiro RJ BRASIL</v>
      </c>
      <c r="M652" s="4" t="s">
        <v>712</v>
      </c>
      <c r="N652" s="4" t="s">
        <v>3128</v>
      </c>
      <c r="O652" s="4" t="s">
        <v>3009</v>
      </c>
      <c r="P652" s="4" t="s">
        <v>3129</v>
      </c>
      <c r="Q652" s="4" t="s">
        <v>381</v>
      </c>
      <c r="R652" s="20">
        <v>20010010</v>
      </c>
      <c r="S652" s="4" t="s">
        <v>242</v>
      </c>
      <c r="T652" s="4" t="s">
        <v>242</v>
      </c>
      <c r="U652" s="4" t="s">
        <v>243</v>
      </c>
      <c r="V652" t="s">
        <v>315</v>
      </c>
      <c r="W652" t="s">
        <v>59</v>
      </c>
      <c r="X652" t="s">
        <v>131</v>
      </c>
      <c r="Y652" s="13">
        <v>105818.79</v>
      </c>
      <c r="Z652" s="13">
        <v>38479.660000000003</v>
      </c>
      <c r="AA652" s="300">
        <v>38479.56</v>
      </c>
      <c r="AE652" s="17"/>
      <c r="AF652" t="s">
        <v>3130</v>
      </c>
      <c r="AH652" t="s">
        <v>5</v>
      </c>
      <c r="AJ652" t="s">
        <v>990</v>
      </c>
    </row>
    <row r="653" spans="1:246">
      <c r="A653" s="1">
        <v>652</v>
      </c>
      <c r="B653" s="5" t="s">
        <v>213</v>
      </c>
      <c r="C653" s="4" t="s">
        <v>213</v>
      </c>
      <c r="D653" s="3">
        <v>5634962000116</v>
      </c>
      <c r="F653" t="s">
        <v>307</v>
      </c>
      <c r="G653" s="4" t="s">
        <v>308</v>
      </c>
      <c r="H653" s="19">
        <v>21977677</v>
      </c>
      <c r="I653" s="19" t="str">
        <f t="shared" si="43"/>
        <v>21 21977677</v>
      </c>
      <c r="J653" s="19"/>
      <c r="K653" s="25" t="s">
        <v>3131</v>
      </c>
      <c r="L653" t="str">
        <f t="shared" si="44"/>
        <v>Praça Quinze de Novembro 20 Sala 1201 Centro 20010010 Rio de Janeiro Rio de Janeiro RJ BRASIL</v>
      </c>
      <c r="M653" s="4" t="s">
        <v>2893</v>
      </c>
      <c r="N653" s="4" t="s">
        <v>3128</v>
      </c>
      <c r="O653" s="4" t="s">
        <v>3009</v>
      </c>
      <c r="P653" s="4" t="s">
        <v>3129</v>
      </c>
      <c r="Q653" s="4" t="s">
        <v>381</v>
      </c>
      <c r="R653" s="20">
        <v>20010010</v>
      </c>
      <c r="S653" s="4" t="s">
        <v>242</v>
      </c>
      <c r="T653" s="4" t="s">
        <v>242</v>
      </c>
      <c r="U653" s="4" t="s">
        <v>243</v>
      </c>
      <c r="V653" t="s">
        <v>315</v>
      </c>
      <c r="Z653" s="13">
        <v>0</v>
      </c>
      <c r="AA653" s="13"/>
    </row>
    <row r="654" spans="1:246">
      <c r="A654" s="1">
        <v>653</v>
      </c>
      <c r="B654" s="5" t="s">
        <v>3132</v>
      </c>
      <c r="C654" s="4" t="s">
        <v>3132</v>
      </c>
      <c r="D654" s="3">
        <v>20671634000183</v>
      </c>
      <c r="F654" t="s">
        <v>316</v>
      </c>
      <c r="G654" s="4" t="s">
        <v>308</v>
      </c>
      <c r="H654" s="19">
        <v>99880793</v>
      </c>
      <c r="I654" s="19" t="str">
        <f t="shared" si="43"/>
        <v>21 99880793</v>
      </c>
      <c r="J654" s="19"/>
      <c r="K654" s="25" t="s">
        <v>3133</v>
      </c>
      <c r="L654" t="str">
        <f t="shared" si="44"/>
        <v>Rua Bela 1119 Sobreloja São Cristovao 20930381 Rio de Janeiro Rio de Janeiro RJ BRASIL</v>
      </c>
      <c r="M654" s="4" t="s">
        <v>222</v>
      </c>
      <c r="N654" s="4" t="s">
        <v>3134</v>
      </c>
      <c r="O654" s="4" t="s">
        <v>3135</v>
      </c>
      <c r="P654" s="4" t="s">
        <v>2330</v>
      </c>
      <c r="Q654" s="4" t="s">
        <v>2000</v>
      </c>
      <c r="R654" s="20">
        <v>20930381</v>
      </c>
      <c r="S654" s="4" t="s">
        <v>242</v>
      </c>
      <c r="T654" s="4" t="s">
        <v>242</v>
      </c>
      <c r="U654" s="4" t="s">
        <v>243</v>
      </c>
      <c r="V654" t="s">
        <v>315</v>
      </c>
      <c r="Z654" s="13">
        <v>0</v>
      </c>
      <c r="AA654" s="13"/>
    </row>
    <row r="655" spans="1:246">
      <c r="A655" s="1">
        <v>654</v>
      </c>
      <c r="B655" s="5" t="s">
        <v>214</v>
      </c>
      <c r="C655" s="4" t="s">
        <v>3136</v>
      </c>
      <c r="D655" s="3">
        <v>2558157001487</v>
      </c>
      <c r="F655" t="s">
        <v>307</v>
      </c>
      <c r="G655" s="4" t="s">
        <v>334</v>
      </c>
      <c r="H655" s="19">
        <v>34304532</v>
      </c>
      <c r="I655" s="19" t="str">
        <f t="shared" si="43"/>
        <v>11 34304532</v>
      </c>
      <c r="J655" s="19"/>
      <c r="K655" s="25" t="s">
        <v>3137</v>
      </c>
      <c r="L655" t="str">
        <f t="shared" si="44"/>
        <v>Rua Carmine Gaeta 80 Vo Guilherme 2060100 São Paulo São Paulo SP BRASIL</v>
      </c>
      <c r="M655" s="4" t="s">
        <v>222</v>
      </c>
      <c r="N655" s="4" t="s">
        <v>3138</v>
      </c>
      <c r="O655" s="4" t="s">
        <v>3139</v>
      </c>
      <c r="P655" s="4"/>
      <c r="Q655" s="4" t="s">
        <v>3140</v>
      </c>
      <c r="R655" s="20">
        <v>2060100</v>
      </c>
      <c r="S655" s="4" t="s">
        <v>341</v>
      </c>
      <c r="T655" s="4" t="s">
        <v>341</v>
      </c>
      <c r="U655" s="4" t="s">
        <v>740</v>
      </c>
      <c r="V655" t="s">
        <v>315</v>
      </c>
      <c r="W655" t="s">
        <v>79</v>
      </c>
      <c r="X655" t="s">
        <v>131</v>
      </c>
      <c r="Y655" s="13">
        <v>25428.52</v>
      </c>
      <c r="Z655" s="13">
        <v>25704.064123241798</v>
      </c>
      <c r="AA655" s="300">
        <v>25704.064123241798</v>
      </c>
      <c r="AB655" t="s">
        <v>316</v>
      </c>
      <c r="AC655" s="1">
        <v>3</v>
      </c>
      <c r="AD655" t="s">
        <v>131</v>
      </c>
      <c r="AE655" s="17">
        <v>15453.26</v>
      </c>
      <c r="AH655" t="s">
        <v>5</v>
      </c>
      <c r="AI655" t="s">
        <v>5</v>
      </c>
      <c r="AK655" s="4"/>
      <c r="AL655" s="4"/>
      <c r="AM655" s="4"/>
      <c r="AN655" s="4"/>
      <c r="AO655" s="4"/>
      <c r="AP655" s="4"/>
      <c r="AQ655" s="4"/>
      <c r="AR655" s="4"/>
      <c r="AS655" s="4"/>
      <c r="AT655" s="4"/>
      <c r="AU655" s="4"/>
      <c r="AV655" s="4"/>
      <c r="AW655" s="4"/>
      <c r="AX655" s="4"/>
      <c r="AY655" s="4"/>
      <c r="AZ655" s="4"/>
      <c r="BA655" s="4"/>
      <c r="BB655" s="4"/>
      <c r="BC655" s="4"/>
      <c r="BD655" s="4"/>
      <c r="BE655" s="4"/>
      <c r="BF655" s="4"/>
      <c r="BG655" s="4"/>
      <c r="BH655" s="4"/>
      <c r="BI655" s="4"/>
      <c r="BJ655" s="4"/>
      <c r="BK655" s="4"/>
      <c r="BL655" s="4"/>
      <c r="BM655" s="4"/>
      <c r="BN655" s="4"/>
      <c r="BO655" s="4"/>
      <c r="BP655" s="4"/>
      <c r="BQ655" s="4"/>
      <c r="BR655" s="4"/>
      <c r="BS655" s="4"/>
      <c r="BT655" s="4"/>
      <c r="BU655" s="4"/>
      <c r="BV655" s="4"/>
      <c r="BW655" s="4"/>
      <c r="BX655" s="4"/>
      <c r="BY655" s="4"/>
      <c r="BZ655" s="4"/>
      <c r="CA655" s="4"/>
      <c r="CB655" s="4"/>
      <c r="CC655" s="4"/>
      <c r="CD655" s="4"/>
      <c r="CE655" s="4"/>
      <c r="CF655" s="4"/>
      <c r="CG655" s="4"/>
      <c r="CH655" s="4"/>
      <c r="CI655" s="4"/>
      <c r="CJ655" s="4"/>
      <c r="CK655" s="4"/>
      <c r="CL655" s="4"/>
      <c r="CM655" s="4"/>
      <c r="CN655" s="4"/>
      <c r="CO655" s="4"/>
      <c r="CP655" s="4"/>
      <c r="CQ655" s="4"/>
      <c r="CR655" s="4"/>
      <c r="CS655" s="4"/>
      <c r="CT655" s="4"/>
      <c r="CU655" s="4"/>
      <c r="CV655" s="4"/>
      <c r="CW655" s="4"/>
      <c r="CX655" s="4"/>
      <c r="CY655" s="4"/>
      <c r="CZ655" s="4"/>
      <c r="DA655" s="4"/>
      <c r="DB655" s="4"/>
      <c r="DC655" s="4"/>
      <c r="DD655" s="4"/>
      <c r="DE655" s="4"/>
      <c r="DF655" s="4"/>
      <c r="DG655" s="4"/>
      <c r="DH655" s="4"/>
      <c r="DI655" s="4"/>
      <c r="DJ655" s="4"/>
      <c r="DK655" s="4"/>
      <c r="DL655" s="4"/>
      <c r="DM655" s="4"/>
      <c r="DN655" s="4"/>
      <c r="DO655" s="4"/>
      <c r="DP655" s="4"/>
      <c r="DQ655" s="4"/>
      <c r="DR655" s="4"/>
      <c r="DS655" s="4"/>
      <c r="DT655" s="4"/>
      <c r="DU655" s="4"/>
      <c r="DV655" s="4"/>
      <c r="DW655" s="4"/>
      <c r="DX655" s="4"/>
      <c r="DY655" s="4"/>
      <c r="DZ655" s="4"/>
      <c r="EA655" s="4"/>
      <c r="EB655" s="4"/>
      <c r="EC655" s="4"/>
      <c r="ED655" s="4"/>
      <c r="EE655" s="4"/>
      <c r="EF655" s="4"/>
      <c r="EG655" s="4"/>
      <c r="EH655" s="4"/>
      <c r="EI655" s="4"/>
      <c r="EJ655" s="4"/>
      <c r="EK655" s="4"/>
      <c r="EL655" s="4"/>
      <c r="EM655" s="4"/>
      <c r="EN655" s="4"/>
      <c r="EO655" s="4"/>
      <c r="EP655" s="4"/>
      <c r="EQ655" s="4"/>
      <c r="ER655" s="4"/>
      <c r="ES655" s="4"/>
      <c r="ET655" s="4"/>
      <c r="EU655" s="4"/>
      <c r="EV655" s="4"/>
      <c r="EW655" s="4"/>
      <c r="EX655" s="4"/>
      <c r="EY655" s="4"/>
      <c r="EZ655" s="4"/>
      <c r="FA655" s="4"/>
      <c r="FB655" s="4"/>
      <c r="FC655" s="4"/>
      <c r="FD655" s="4"/>
      <c r="FE655" s="4"/>
      <c r="FF655" s="4"/>
      <c r="FG655" s="4"/>
      <c r="FH655" s="4"/>
      <c r="FI655" s="4"/>
      <c r="FJ655" s="4"/>
      <c r="FK655" s="4"/>
      <c r="FL655" s="4"/>
      <c r="FM655" s="4"/>
      <c r="FN655" s="4"/>
      <c r="FO655" s="4"/>
      <c r="FP655" s="4"/>
      <c r="FQ655" s="4"/>
      <c r="FR655" s="4"/>
      <c r="FS655" s="4"/>
      <c r="FT655" s="4"/>
      <c r="FU655" s="4"/>
      <c r="FV655" s="4"/>
      <c r="FW655" s="4"/>
      <c r="FX655" s="4"/>
      <c r="FY655" s="4"/>
      <c r="FZ655" s="4"/>
      <c r="GA655" s="4"/>
      <c r="GB655" s="4"/>
      <c r="GC655" s="4"/>
      <c r="GD655" s="4"/>
      <c r="GE655" s="4"/>
      <c r="GF655" s="4"/>
      <c r="GG655" s="4"/>
      <c r="GH655" s="4"/>
      <c r="GI655" s="4"/>
      <c r="GJ655" s="4"/>
      <c r="GK655" s="4"/>
      <c r="GL655" s="4"/>
      <c r="GM655" s="4"/>
      <c r="GN655" s="4"/>
      <c r="GO655" s="4"/>
      <c r="GP655" s="4"/>
      <c r="GQ655" s="4"/>
      <c r="GR655" s="4"/>
      <c r="GS655" s="4"/>
      <c r="GT655" s="4"/>
      <c r="GU655" s="4"/>
      <c r="GV655" s="4"/>
      <c r="GW655" s="4"/>
      <c r="GX655" s="4"/>
      <c r="GY655" s="4"/>
      <c r="GZ655" s="4"/>
      <c r="HA655" s="4"/>
      <c r="HB655" s="4"/>
      <c r="HC655" s="4"/>
      <c r="HD655" s="4"/>
      <c r="HE655" s="4"/>
      <c r="HF655" s="4"/>
      <c r="HG655" s="4"/>
      <c r="HH655" s="4"/>
      <c r="HI655" s="4"/>
      <c r="HJ655" s="4"/>
      <c r="HK655" s="4"/>
      <c r="HL655" s="4"/>
      <c r="HM655" s="4"/>
      <c r="HN655" s="4"/>
      <c r="HO655" s="4"/>
      <c r="HP655" s="4"/>
      <c r="HQ655" s="4"/>
      <c r="HR655" s="4"/>
      <c r="HS655" s="4"/>
      <c r="HT655" s="4"/>
      <c r="HU655" s="4"/>
      <c r="HV655" s="4"/>
      <c r="HW655" s="4"/>
      <c r="HX655" s="4"/>
      <c r="HY655" s="4"/>
      <c r="HZ655" s="4"/>
      <c r="IA655" s="4"/>
      <c r="IB655" s="4"/>
      <c r="IC655" s="4"/>
      <c r="ID655" s="4"/>
      <c r="IE655" s="4"/>
      <c r="IF655" s="4"/>
      <c r="IG655" s="4"/>
      <c r="IH655" s="4"/>
      <c r="II655" s="4"/>
      <c r="IJ655" s="4"/>
      <c r="IK655" s="4"/>
      <c r="IL655" s="4"/>
    </row>
    <row r="656" spans="1:246">
      <c r="A656" s="1">
        <v>655</v>
      </c>
      <c r="B656" s="5" t="s">
        <v>214</v>
      </c>
      <c r="C656" s="4" t="s">
        <v>214</v>
      </c>
      <c r="D656" s="3">
        <v>2449992018101</v>
      </c>
      <c r="F656" t="s">
        <v>307</v>
      </c>
      <c r="G656" s="4"/>
      <c r="H656" s="19" t="s">
        <v>247</v>
      </c>
      <c r="I656" s="19" t="str">
        <f t="shared" si="43"/>
        <v>não encontrado</v>
      </c>
      <c r="J656" s="19"/>
      <c r="K656" s="25" t="s">
        <v>3141</v>
      </c>
      <c r="L656" t="str">
        <f t="shared" si="44"/>
        <v>Av Ayrton Senna Barra da Tijuca 22775-003 Rio de Janeiro Rio de Janeiro RJ BRASIL</v>
      </c>
      <c r="M656" s="4" t="s">
        <v>336</v>
      </c>
      <c r="N656" s="4" t="s">
        <v>1659</v>
      </c>
      <c r="O656" s="4"/>
      <c r="P656" s="4"/>
      <c r="Q656" s="4" t="s">
        <v>578</v>
      </c>
      <c r="R656" s="20" t="s">
        <v>3142</v>
      </c>
      <c r="S656" s="4" t="s">
        <v>242</v>
      </c>
      <c r="T656" s="4" t="s">
        <v>242</v>
      </c>
      <c r="U656" s="4" t="s">
        <v>243</v>
      </c>
      <c r="V656" t="s">
        <v>315</v>
      </c>
      <c r="W656" t="s">
        <v>307</v>
      </c>
      <c r="X656" t="s">
        <v>131</v>
      </c>
      <c r="Y656" s="13">
        <v>2856.46</v>
      </c>
      <c r="Z656" s="13">
        <v>0</v>
      </c>
      <c r="AA656" s="302">
        <v>2856.46</v>
      </c>
      <c r="AD656" s="4"/>
      <c r="AH656" t="s">
        <v>6</v>
      </c>
      <c r="AI656" t="s">
        <v>6</v>
      </c>
    </row>
    <row r="657" spans="1:36">
      <c r="A657" s="1">
        <v>656</v>
      </c>
      <c r="B657" s="5" t="s">
        <v>214</v>
      </c>
      <c r="C657" s="5" t="s">
        <v>214</v>
      </c>
      <c r="D657" s="24" t="s">
        <v>3143</v>
      </c>
      <c r="F657" t="s">
        <v>307</v>
      </c>
      <c r="G657">
        <v>11</v>
      </c>
      <c r="H657" s="19" t="s">
        <v>3144</v>
      </c>
      <c r="I657" s="19" t="str">
        <f t="shared" si="43"/>
        <v>11 5105-2280</v>
      </c>
      <c r="J657" s="19"/>
      <c r="K657" s="25" t="s">
        <v>3141</v>
      </c>
      <c r="L657" t="str">
        <f t="shared" si="44"/>
        <v>Av Ayrton Senna S/N Barra da Tijuca 22775-003 Rio de Janeiro Rio de Janeiro RJ BRASIL</v>
      </c>
      <c r="M657" s="10" t="s">
        <v>336</v>
      </c>
      <c r="N657" s="28" t="s">
        <v>1659</v>
      </c>
      <c r="O657" t="s">
        <v>290</v>
      </c>
      <c r="P657" s="4"/>
      <c r="Q657" s="4" t="s">
        <v>578</v>
      </c>
      <c r="R657" t="s">
        <v>3142</v>
      </c>
      <c r="S657" s="4" t="s">
        <v>242</v>
      </c>
      <c r="T657" s="4" t="s">
        <v>242</v>
      </c>
      <c r="U657" s="4" t="s">
        <v>243</v>
      </c>
      <c r="V657" s="4" t="s">
        <v>315</v>
      </c>
      <c r="W657" t="s">
        <v>59</v>
      </c>
      <c r="X657" t="s">
        <v>131</v>
      </c>
      <c r="Y657" s="13">
        <v>4055.33</v>
      </c>
      <c r="Z657" s="13">
        <v>4055.33</v>
      </c>
      <c r="AA657" s="303">
        <v>4055.33</v>
      </c>
      <c r="AE657" s="17"/>
      <c r="AF657" t="s">
        <v>989</v>
      </c>
      <c r="AH657" t="s">
        <v>4</v>
      </c>
      <c r="AJ657" t="s">
        <v>1176</v>
      </c>
    </row>
    <row r="658" spans="1:36">
      <c r="A658" s="1">
        <v>657</v>
      </c>
      <c r="B658" s="5" t="s">
        <v>215</v>
      </c>
      <c r="C658" s="4" t="s">
        <v>215</v>
      </c>
      <c r="D658" s="3">
        <v>1064789000107</v>
      </c>
      <c r="F658" t="s">
        <v>307</v>
      </c>
      <c r="G658" s="4" t="s">
        <v>573</v>
      </c>
      <c r="H658" s="19">
        <v>32898800</v>
      </c>
      <c r="I658" s="19" t="str">
        <f t="shared" si="43"/>
        <v>31 32898800</v>
      </c>
      <c r="J658" s="19"/>
      <c r="K658" s="25" t="s">
        <v>3145</v>
      </c>
      <c r="L658" t="str">
        <f t="shared" si="44"/>
        <v>Av Contorno 4023 8o andar São Lucas 30110-021 Belo Horizonte Belo Horizonte MG BRASIL</v>
      </c>
      <c r="M658" s="4" t="s">
        <v>336</v>
      </c>
      <c r="N658" s="4" t="s">
        <v>3146</v>
      </c>
      <c r="O658" s="4" t="s">
        <v>3147</v>
      </c>
      <c r="P658" s="4" t="s">
        <v>737</v>
      </c>
      <c r="Q658" s="4" t="s">
        <v>3148</v>
      </c>
      <c r="R658" s="20" t="s">
        <v>3149</v>
      </c>
      <c r="S658" s="4" t="s">
        <v>630</v>
      </c>
      <c r="T658" s="4" t="s">
        <v>630</v>
      </c>
      <c r="U658" s="4" t="s">
        <v>631</v>
      </c>
      <c r="V658" t="s">
        <v>315</v>
      </c>
      <c r="W658" t="s">
        <v>79</v>
      </c>
      <c r="X658" t="s">
        <v>131</v>
      </c>
      <c r="Y658" s="13">
        <v>5144.4620000000004</v>
      </c>
      <c r="Z658" s="13">
        <v>5200.2074586422696</v>
      </c>
      <c r="AA658" s="300">
        <v>5200.2074586422696</v>
      </c>
      <c r="AB658" t="s">
        <v>316</v>
      </c>
      <c r="AC658" s="1">
        <v>3</v>
      </c>
      <c r="AD658" t="s">
        <v>131</v>
      </c>
      <c r="AE658" s="17">
        <v>3126.36</v>
      </c>
      <c r="AH658" t="s">
        <v>5</v>
      </c>
      <c r="AI658" t="s">
        <v>5</v>
      </c>
    </row>
    <row r="659" spans="1:36">
      <c r="A659" s="1">
        <v>658</v>
      </c>
      <c r="B659" s="33" t="s">
        <v>3150</v>
      </c>
      <c r="C659" s="33" t="s">
        <v>3150</v>
      </c>
      <c r="D659" s="3" t="s">
        <v>3151</v>
      </c>
      <c r="E659" s="1"/>
      <c r="F659" s="32" t="s">
        <v>307</v>
      </c>
      <c r="G659" s="4" t="s">
        <v>308</v>
      </c>
      <c r="H659" s="19" t="s">
        <v>3152</v>
      </c>
      <c r="I659" s="19" t="str">
        <f t="shared" si="43"/>
        <v>21 2424-4237</v>
      </c>
      <c r="J659" s="19"/>
      <c r="K659" s="25" t="s">
        <v>3153</v>
      </c>
      <c r="L659" t="str">
        <f t="shared" si="44"/>
        <v>Estrada Engenho d'agua 1330 Anil 22765-240 Rio de Janeiro Rio de Janeiro RJ BRASIL</v>
      </c>
      <c r="M659" s="34" t="s">
        <v>484</v>
      </c>
      <c r="N659" s="25" t="s">
        <v>3154</v>
      </c>
      <c r="O659" s="25">
        <v>1330</v>
      </c>
      <c r="P659" s="25"/>
      <c r="Q659" s="25" t="s">
        <v>3155</v>
      </c>
      <c r="R659" s="20" t="s">
        <v>3156</v>
      </c>
      <c r="S659" s="25" t="s">
        <v>242</v>
      </c>
      <c r="T659" s="25" t="s">
        <v>242</v>
      </c>
      <c r="U659" t="s">
        <v>243</v>
      </c>
      <c r="V659" t="s">
        <v>315</v>
      </c>
      <c r="W659" t="s">
        <v>307</v>
      </c>
      <c r="X659" t="s">
        <v>131</v>
      </c>
      <c r="Y659" s="13">
        <v>32226.676570415999</v>
      </c>
      <c r="Z659" s="13">
        <v>32575.880894219099</v>
      </c>
      <c r="AA659" s="309">
        <v>32575.880894219099</v>
      </c>
      <c r="AB659" t="s">
        <v>316</v>
      </c>
      <c r="AC659" s="1">
        <v>3</v>
      </c>
      <c r="AD659" t="s">
        <v>131</v>
      </c>
      <c r="AE659" s="17">
        <v>19584.59</v>
      </c>
      <c r="AH659" t="s">
        <v>4</v>
      </c>
      <c r="AI659" t="s">
        <v>4</v>
      </c>
    </row>
    <row r="660" spans="1:36">
      <c r="A660" s="1">
        <v>659</v>
      </c>
      <c r="B660" s="5" t="s">
        <v>3157</v>
      </c>
      <c r="C660" s="4" t="s">
        <v>3157</v>
      </c>
      <c r="D660" s="3">
        <v>13529104000130</v>
      </c>
      <c r="F660" t="s">
        <v>316</v>
      </c>
      <c r="G660" s="4" t="s">
        <v>308</v>
      </c>
      <c r="H660" s="19">
        <v>39052989</v>
      </c>
      <c r="I660" s="19" t="str">
        <f t="shared" si="43"/>
        <v>21 39052989</v>
      </c>
      <c r="J660" s="19"/>
      <c r="K660" s="25" t="s">
        <v>3158</v>
      </c>
      <c r="L660" t="str">
        <f t="shared" si="44"/>
        <v>Rua Copaiba 16 Loja G Bom Pastor 26113310 Rio de Janeiro Belford Roxo RJ BRASIL</v>
      </c>
      <c r="M660" s="4" t="s">
        <v>222</v>
      </c>
      <c r="N660" s="4" t="s">
        <v>3159</v>
      </c>
      <c r="O660" s="4" t="s">
        <v>387</v>
      </c>
      <c r="P660" s="4" t="s">
        <v>3160</v>
      </c>
      <c r="Q660" s="4" t="s">
        <v>3161</v>
      </c>
      <c r="R660" s="20">
        <v>26113310</v>
      </c>
      <c r="S660" s="4" t="s">
        <v>242</v>
      </c>
      <c r="T660" s="4" t="s">
        <v>1137</v>
      </c>
      <c r="U660" s="4" t="s">
        <v>243</v>
      </c>
      <c r="V660" t="s">
        <v>315</v>
      </c>
      <c r="Z660" s="13">
        <v>0</v>
      </c>
      <c r="AA660" s="13"/>
    </row>
    <row r="661" spans="1:36">
      <c r="A661" s="1">
        <v>660</v>
      </c>
      <c r="B661" s="5" t="s">
        <v>3162</v>
      </c>
      <c r="C661" s="4" t="s">
        <v>3162</v>
      </c>
      <c r="D661" s="30">
        <v>10727190709</v>
      </c>
      <c r="F661" t="s">
        <v>307</v>
      </c>
      <c r="G661" s="4"/>
      <c r="H661" s="19" t="s">
        <v>247</v>
      </c>
      <c r="I661" s="19" t="str">
        <f t="shared" si="43"/>
        <v>não encontrado</v>
      </c>
      <c r="J661" s="19"/>
      <c r="K661" s="25" t="s">
        <v>344</v>
      </c>
      <c r="L661" t="str">
        <f t="shared" si="44"/>
        <v>Rua Lauro Muller Botafogo 22290906 Rio de Janeiro Rio de Janeiro RJ BRASIL</v>
      </c>
      <c r="M661" s="4" t="s">
        <v>222</v>
      </c>
      <c r="N661" s="4" t="s">
        <v>238</v>
      </c>
      <c r="O661" s="4"/>
      <c r="P661" s="4"/>
      <c r="Q661" s="4" t="s">
        <v>240</v>
      </c>
      <c r="R661" s="20">
        <v>22290906</v>
      </c>
      <c r="S661" s="4" t="s">
        <v>242</v>
      </c>
      <c r="T661" s="4" t="s">
        <v>242</v>
      </c>
      <c r="U661" s="4" t="s">
        <v>243</v>
      </c>
      <c r="V661" t="s">
        <v>315</v>
      </c>
      <c r="Z661" s="13">
        <v>0</v>
      </c>
      <c r="AA661" s="13"/>
      <c r="AF661" s="19" t="s">
        <v>1221</v>
      </c>
    </row>
    <row r="662" spans="1:36">
      <c r="A662" s="1">
        <v>661</v>
      </c>
      <c r="B662" t="s">
        <v>3163</v>
      </c>
      <c r="C662" t="s">
        <v>3163</v>
      </c>
      <c r="D662" s="3">
        <v>7901740000148</v>
      </c>
      <c r="F662" t="s">
        <v>307</v>
      </c>
      <c r="G662">
        <v>21</v>
      </c>
      <c r="H662" s="19" t="s">
        <v>3164</v>
      </c>
      <c r="I662" s="19" t="str">
        <f t="shared" si="43"/>
        <v>21 2103-7696</v>
      </c>
      <c r="J662" s="19"/>
      <c r="K662" s="25" t="s">
        <v>3165</v>
      </c>
      <c r="L662" t="str">
        <f t="shared" si="44"/>
        <v>Av Presidente Wilson 231 5º andar Centro 20030-021 Rio de Janeiro Rio de Janeiro RJ BRASIL</v>
      </c>
      <c r="M662" t="s">
        <v>336</v>
      </c>
      <c r="N662" t="s">
        <v>1863</v>
      </c>
      <c r="O662">
        <v>231</v>
      </c>
      <c r="P662" t="s">
        <v>3166</v>
      </c>
      <c r="Q662" t="s">
        <v>381</v>
      </c>
      <c r="R662" t="s">
        <v>3167</v>
      </c>
      <c r="S662" t="s">
        <v>242</v>
      </c>
      <c r="T662" t="s">
        <v>242</v>
      </c>
      <c r="U662" t="s">
        <v>243</v>
      </c>
      <c r="V662" t="s">
        <v>315</v>
      </c>
      <c r="Z662" s="13">
        <v>0</v>
      </c>
      <c r="AA662" s="302"/>
      <c r="AB662" t="s">
        <v>316</v>
      </c>
      <c r="AC662" s="1">
        <v>3</v>
      </c>
      <c r="AD662" s="4" t="s">
        <v>131</v>
      </c>
      <c r="AE662" s="10">
        <v>4.09</v>
      </c>
      <c r="AF662" s="4" t="s">
        <v>684</v>
      </c>
      <c r="AH662" s="4" t="s">
        <v>6</v>
      </c>
      <c r="AI662" t="s">
        <v>6</v>
      </c>
    </row>
    <row r="663" spans="1:36">
      <c r="A663" s="1">
        <v>662</v>
      </c>
      <c r="B663" s="5" t="s">
        <v>3168</v>
      </c>
      <c r="C663" s="4" t="s">
        <v>3168</v>
      </c>
      <c r="D663" s="3">
        <v>9400465000104</v>
      </c>
      <c r="F663" t="s">
        <v>307</v>
      </c>
      <c r="G663" s="4" t="s">
        <v>573</v>
      </c>
      <c r="H663" s="19">
        <v>32970747</v>
      </c>
      <c r="I663" s="19" t="str">
        <f t="shared" si="43"/>
        <v>31 32970747</v>
      </c>
      <c r="J663" s="19"/>
      <c r="K663" s="25" t="s">
        <v>3169</v>
      </c>
      <c r="L663" t="str">
        <f t="shared" si="44"/>
        <v>Av Barao Homem de Melo 3382 Sala 202 Estoril 30494270 Minas Gerais Belo Horizonte MG BRASIL</v>
      </c>
      <c r="M663" s="4" t="s">
        <v>336</v>
      </c>
      <c r="N663" s="4" t="s">
        <v>3170</v>
      </c>
      <c r="O663" s="4" t="s">
        <v>3171</v>
      </c>
      <c r="P663" s="4" t="s">
        <v>2500</v>
      </c>
      <c r="Q663" s="4" t="s">
        <v>2433</v>
      </c>
      <c r="R663" s="20">
        <v>30494270</v>
      </c>
      <c r="S663" s="4" t="s">
        <v>515</v>
      </c>
      <c r="T663" s="4" t="s">
        <v>630</v>
      </c>
      <c r="U663" s="4" t="s">
        <v>631</v>
      </c>
      <c r="V663" t="s">
        <v>315</v>
      </c>
      <c r="Z663" s="13">
        <v>0</v>
      </c>
      <c r="AA663" s="13"/>
    </row>
    <row r="664" spans="1:36">
      <c r="A664" s="1">
        <v>663</v>
      </c>
      <c r="B664" s="5" t="s">
        <v>3172</v>
      </c>
      <c r="C664" s="4" t="s">
        <v>375</v>
      </c>
      <c r="D664" s="3">
        <v>7175725000402</v>
      </c>
      <c r="F664" t="s">
        <v>307</v>
      </c>
      <c r="G664" s="4" t="s">
        <v>376</v>
      </c>
      <c r="H664" s="19">
        <v>32764000</v>
      </c>
      <c r="I664" s="19" t="str">
        <f t="shared" si="43"/>
        <v>47 32764000</v>
      </c>
      <c r="J664" s="19"/>
      <c r="K664" s="25" t="s">
        <v>377</v>
      </c>
      <c r="L664" t="str">
        <f t="shared" si="44"/>
        <v>Av Graça Aranha 1 5o andar Sala 502 Centro 20030002 Rio de Janeiro Rio de Janeiro RJ BRASIL</v>
      </c>
      <c r="M664" s="4" t="s">
        <v>336</v>
      </c>
      <c r="N664" s="4" t="s">
        <v>378</v>
      </c>
      <c r="O664" s="4" t="s">
        <v>379</v>
      </c>
      <c r="P664" s="4" t="s">
        <v>380</v>
      </c>
      <c r="Q664" s="4" t="s">
        <v>381</v>
      </c>
      <c r="R664" s="20">
        <v>20030002</v>
      </c>
      <c r="S664" s="4" t="s">
        <v>242</v>
      </c>
      <c r="T664" s="4" t="s">
        <v>242</v>
      </c>
      <c r="U664" s="4" t="s">
        <v>243</v>
      </c>
      <c r="V664" t="s">
        <v>315</v>
      </c>
      <c r="W664" t="s">
        <v>79</v>
      </c>
      <c r="X664" t="s">
        <v>131</v>
      </c>
      <c r="Y664" s="13">
        <v>2744233.5812270301</v>
      </c>
      <c r="Z664" s="13">
        <v>2773969.7605068302</v>
      </c>
      <c r="AA664" s="309">
        <v>2773969.7605068302</v>
      </c>
      <c r="AB664" t="s">
        <v>316</v>
      </c>
      <c r="AC664" s="1">
        <v>3</v>
      </c>
      <c r="AD664" t="s">
        <v>131</v>
      </c>
      <c r="AE664" s="17">
        <v>1667708.1</v>
      </c>
      <c r="AH664" t="s">
        <v>4</v>
      </c>
      <c r="AI664" t="s">
        <v>4</v>
      </c>
    </row>
    <row r="665" spans="1:36">
      <c r="A665" s="1">
        <v>664</v>
      </c>
      <c r="B665" s="5" t="s">
        <v>3173</v>
      </c>
      <c r="C665" s="4" t="s">
        <v>3173</v>
      </c>
      <c r="D665" s="3">
        <v>38430287000162</v>
      </c>
      <c r="F665" t="s">
        <v>316</v>
      </c>
      <c r="G665" s="4" t="s">
        <v>383</v>
      </c>
      <c r="H665" s="19">
        <v>99998097</v>
      </c>
      <c r="I665" s="19" t="str">
        <f t="shared" si="43"/>
        <v>22 99998097</v>
      </c>
      <c r="J665" s="19"/>
      <c r="K665" s="25" t="s">
        <v>3174</v>
      </c>
      <c r="L665" t="str">
        <f t="shared" si="44"/>
        <v>Rua Doutor Pinto Filho 298 Parque Aurora 28026200 Rio de Janeiro Campos dos Goytacazes RJ BRASIL</v>
      </c>
      <c r="M665" s="4" t="s">
        <v>222</v>
      </c>
      <c r="N665" s="4" t="s">
        <v>3175</v>
      </c>
      <c r="O665" s="4" t="s">
        <v>3176</v>
      </c>
      <c r="P665" s="4"/>
      <c r="Q665" s="4" t="s">
        <v>2917</v>
      </c>
      <c r="R665" s="20">
        <v>28026200</v>
      </c>
      <c r="S665" s="4" t="s">
        <v>242</v>
      </c>
      <c r="T665" s="4" t="s">
        <v>390</v>
      </c>
      <c r="U665" s="4" t="s">
        <v>243</v>
      </c>
      <c r="V665" t="s">
        <v>315</v>
      </c>
      <c r="Z665" s="13">
        <v>0</v>
      </c>
      <c r="AA665" s="13"/>
    </row>
    <row r="666" spans="1:36">
      <c r="A666" s="1">
        <v>665</v>
      </c>
      <c r="B666" s="5" t="s">
        <v>3177</v>
      </c>
      <c r="C666" s="4" t="s">
        <v>3177</v>
      </c>
      <c r="D666" s="3">
        <v>28268233000784</v>
      </c>
      <c r="F666" t="s">
        <v>307</v>
      </c>
      <c r="G666" s="4" t="s">
        <v>308</v>
      </c>
      <c r="H666" s="19">
        <v>35906244</v>
      </c>
      <c r="I666" s="19" t="str">
        <f t="shared" si="43"/>
        <v>21 35906244</v>
      </c>
      <c r="J666" s="19"/>
      <c r="K666" s="25" t="s">
        <v>3178</v>
      </c>
      <c r="L666" t="str">
        <f t="shared" si="44"/>
        <v>Av Acesso Rodoviario Quadra 08 Sala 03 Tim S 29161376 Espirito Santo Serra ES BRASIL</v>
      </c>
      <c r="M666" s="4" t="s">
        <v>336</v>
      </c>
      <c r="N666" s="4" t="s">
        <v>3179</v>
      </c>
      <c r="O666" s="4"/>
      <c r="P666" s="4" t="s">
        <v>3180</v>
      </c>
      <c r="Q666" s="4" t="s">
        <v>3181</v>
      </c>
      <c r="R666" s="20">
        <v>29161376</v>
      </c>
      <c r="S666" s="4" t="s">
        <v>919</v>
      </c>
      <c r="T666" s="4" t="s">
        <v>961</v>
      </c>
      <c r="U666" s="4" t="s">
        <v>2183</v>
      </c>
      <c r="V666" t="s">
        <v>315</v>
      </c>
      <c r="Z666" s="13">
        <v>0</v>
      </c>
      <c r="AA666" s="13"/>
    </row>
    <row r="667" spans="1:36">
      <c r="A667" s="1">
        <v>666</v>
      </c>
      <c r="B667" s="5" t="s">
        <v>3182</v>
      </c>
      <c r="C667" s="4" t="s">
        <v>3182</v>
      </c>
      <c r="D667" s="3">
        <v>35820448001299</v>
      </c>
      <c r="F667" t="s">
        <v>307</v>
      </c>
      <c r="G667" s="4" t="s">
        <v>383</v>
      </c>
      <c r="H667" s="19">
        <v>27659266</v>
      </c>
      <c r="I667" s="19" t="str">
        <f t="shared" si="43"/>
        <v>22 27659266</v>
      </c>
      <c r="J667" s="19"/>
      <c r="K667" s="25" t="s">
        <v>3183</v>
      </c>
      <c r="L667" t="str">
        <f t="shared" si="44"/>
        <v>Rua Das Perobas 266 Coqueiral 29199117 Espirito Santo Aracruz ES BRASIL</v>
      </c>
      <c r="M667" s="4" t="s">
        <v>222</v>
      </c>
      <c r="N667" s="4" t="s">
        <v>3184</v>
      </c>
      <c r="O667" s="4" t="s">
        <v>3185</v>
      </c>
      <c r="P667" s="4"/>
      <c r="Q667" s="4" t="s">
        <v>3186</v>
      </c>
      <c r="R667" s="20">
        <v>29199117</v>
      </c>
      <c r="S667" s="4" t="s">
        <v>919</v>
      </c>
      <c r="T667" s="4" t="s">
        <v>3187</v>
      </c>
      <c r="U667" s="4" t="s">
        <v>2183</v>
      </c>
      <c r="V667" t="s">
        <v>315</v>
      </c>
      <c r="W667" t="s">
        <v>307</v>
      </c>
      <c r="X667" t="s">
        <v>131</v>
      </c>
      <c r="Y667" s="13">
        <v>21484.116459517401</v>
      </c>
      <c r="Z667" s="13">
        <v>21716.915716504402</v>
      </c>
      <c r="AA667" s="309">
        <v>21716.915716504402</v>
      </c>
      <c r="AB667" t="s">
        <v>316</v>
      </c>
      <c r="AC667" s="1">
        <v>3</v>
      </c>
      <c r="AD667" t="s">
        <v>131</v>
      </c>
      <c r="AE667" s="17">
        <v>13056.19</v>
      </c>
      <c r="AH667" t="s">
        <v>4</v>
      </c>
      <c r="AI667" t="s">
        <v>4</v>
      </c>
    </row>
    <row r="668" spans="1:36">
      <c r="A668" s="1">
        <v>667</v>
      </c>
      <c r="B668" s="5" t="s">
        <v>3188</v>
      </c>
      <c r="C668" s="4" t="s">
        <v>3188</v>
      </c>
      <c r="D668" s="21" t="s">
        <v>343</v>
      </c>
      <c r="E668" s="4"/>
      <c r="F668" t="s">
        <v>307</v>
      </c>
      <c r="G668" s="4"/>
      <c r="H668" s="19" t="s">
        <v>344</v>
      </c>
      <c r="I668" s="19" t="str">
        <f t="shared" si="43"/>
        <v/>
      </c>
      <c r="J668" s="19"/>
      <c r="K668" s="25" t="s">
        <v>344</v>
      </c>
      <c r="L668" t="s">
        <v>344</v>
      </c>
      <c r="M668" s="4"/>
      <c r="N668" s="4"/>
      <c r="O668" s="4"/>
      <c r="P668" s="4"/>
      <c r="Q668" s="4"/>
      <c r="R668" s="4"/>
      <c r="S668" s="4"/>
      <c r="T668" s="4"/>
      <c r="U668" s="4"/>
      <c r="V668" s="4"/>
      <c r="W668" s="4"/>
      <c r="X668" s="4"/>
      <c r="Y668" s="4"/>
      <c r="Z668" s="13">
        <v>0</v>
      </c>
      <c r="AA668" s="13"/>
      <c r="AB668" s="4"/>
      <c r="AC668" s="22"/>
      <c r="AD668" s="4"/>
      <c r="AE668" s="8"/>
      <c r="AF668" s="4"/>
      <c r="AG668" s="4"/>
      <c r="AH668" s="4"/>
    </row>
    <row r="669" spans="1:36">
      <c r="A669" s="1">
        <v>668</v>
      </c>
      <c r="B669" s="5" t="s">
        <v>3189</v>
      </c>
      <c r="C669" s="4" t="s">
        <v>3189</v>
      </c>
      <c r="D669" s="3">
        <v>423733001372</v>
      </c>
      <c r="F669" t="s">
        <v>307</v>
      </c>
      <c r="G669" s="4" t="s">
        <v>308</v>
      </c>
      <c r="H669" s="19">
        <v>35044222</v>
      </c>
      <c r="I669" s="19" t="str">
        <f t="shared" si="43"/>
        <v>21 35044222</v>
      </c>
      <c r="J669" s="19"/>
      <c r="K669" s="25" t="s">
        <v>3190</v>
      </c>
      <c r="L669" t="str">
        <f t="shared" ref="L669:L682" si="45">TRIM(M669&amp;" "&amp;N669&amp;" "&amp;O669&amp;" "&amp;P669&amp;" "&amp;Q669&amp;" "&amp;R669&amp;" "&amp;S669&amp;" "&amp;T669&amp;" "&amp;U669&amp;" "&amp;V669)</f>
        <v>Al Santos 787 Escritorio 92 Cerqueira Cesar 1419001 São Paulo São Paulo SP BRASIL</v>
      </c>
      <c r="M669" s="4" t="s">
        <v>445</v>
      </c>
      <c r="N669" s="4" t="s">
        <v>709</v>
      </c>
      <c r="O669" s="4" t="s">
        <v>3191</v>
      </c>
      <c r="P669" s="4" t="s">
        <v>3192</v>
      </c>
      <c r="Q669" s="4" t="s">
        <v>2744</v>
      </c>
      <c r="R669" s="20">
        <v>1419001</v>
      </c>
      <c r="S669" s="4" t="s">
        <v>341</v>
      </c>
      <c r="T669" s="4" t="s">
        <v>341</v>
      </c>
      <c r="U669" s="4" t="s">
        <v>740</v>
      </c>
      <c r="V669" t="s">
        <v>315</v>
      </c>
      <c r="W669" t="s">
        <v>79</v>
      </c>
      <c r="X669" t="s">
        <v>131</v>
      </c>
      <c r="Y669" s="13">
        <v>4929.29554993688</v>
      </c>
      <c r="Z669" s="13">
        <v>4982.7087933279599</v>
      </c>
      <c r="AA669" s="309">
        <v>4982.7087933279599</v>
      </c>
      <c r="AB669" t="s">
        <v>316</v>
      </c>
      <c r="AC669" s="1">
        <v>3</v>
      </c>
      <c r="AD669" t="s">
        <v>131</v>
      </c>
      <c r="AE669" s="17">
        <v>2995.6</v>
      </c>
      <c r="AH669" t="s">
        <v>4</v>
      </c>
      <c r="AI669" t="s">
        <v>4</v>
      </c>
    </row>
    <row r="670" spans="1:36">
      <c r="A670" s="1">
        <v>669</v>
      </c>
      <c r="B670" s="5" t="s">
        <v>3193</v>
      </c>
      <c r="C670" s="4" t="s">
        <v>3193</v>
      </c>
      <c r="D670" s="3">
        <v>33701770000110</v>
      </c>
      <c r="F670" t="s">
        <v>316</v>
      </c>
      <c r="G670" s="4" t="s">
        <v>308</v>
      </c>
      <c r="H670" s="19">
        <v>97848491</v>
      </c>
      <c r="I670" s="19" t="str">
        <f t="shared" si="43"/>
        <v>21 97848491</v>
      </c>
      <c r="J670" s="19"/>
      <c r="K670" s="25" t="s">
        <v>3194</v>
      </c>
      <c r="L670" t="str">
        <f t="shared" si="45"/>
        <v>Rua Carvalho de Araujo 173 Raul Veiga 24710580 Rio de Janeiro São Gonçalo RJ BRASIL</v>
      </c>
      <c r="M670" s="4" t="s">
        <v>222</v>
      </c>
      <c r="N670" s="4" t="s">
        <v>3195</v>
      </c>
      <c r="O670" s="4" t="s">
        <v>2391</v>
      </c>
      <c r="P670" s="4"/>
      <c r="Q670" s="4" t="s">
        <v>3196</v>
      </c>
      <c r="R670" s="20">
        <v>24710580</v>
      </c>
      <c r="S670" s="4" t="s">
        <v>242</v>
      </c>
      <c r="T670" s="4" t="s">
        <v>700</v>
      </c>
      <c r="U670" s="4" t="s">
        <v>243</v>
      </c>
      <c r="V670" t="s">
        <v>315</v>
      </c>
      <c r="Z670" s="13">
        <v>0</v>
      </c>
      <c r="AA670" s="13"/>
    </row>
    <row r="671" spans="1:36">
      <c r="A671" s="1">
        <v>670</v>
      </c>
      <c r="B671" s="5" t="s">
        <v>3197</v>
      </c>
      <c r="C671" s="4" t="s">
        <v>3197</v>
      </c>
      <c r="D671" s="3">
        <v>10348318000979</v>
      </c>
      <c r="F671" t="s">
        <v>307</v>
      </c>
      <c r="G671" s="4" t="s">
        <v>1229</v>
      </c>
      <c r="H671" s="19">
        <v>37048640</v>
      </c>
      <c r="I671" s="19" t="str">
        <f t="shared" si="43"/>
        <v>61 37048640</v>
      </c>
      <c r="J671" s="19"/>
      <c r="K671" s="25" t="s">
        <v>2794</v>
      </c>
      <c r="L671" t="str">
        <f t="shared" si="45"/>
        <v>Rua St Shn Quadra 01 Unidade Asa Norte 70702900 Distrito Federal Brasilia DF BRASIL</v>
      </c>
      <c r="M671" s="4" t="s">
        <v>222</v>
      </c>
      <c r="N671" s="4" t="s">
        <v>3198</v>
      </c>
      <c r="O671" s="4"/>
      <c r="P671" s="4" t="s">
        <v>3199</v>
      </c>
      <c r="Q671" s="4" t="s">
        <v>1793</v>
      </c>
      <c r="R671" s="20">
        <v>70702900</v>
      </c>
      <c r="S671" s="4" t="s">
        <v>1234</v>
      </c>
      <c r="T671" s="4" t="s">
        <v>669</v>
      </c>
      <c r="U671" s="4" t="s">
        <v>2774</v>
      </c>
      <c r="V671" t="s">
        <v>315</v>
      </c>
      <c r="W671" t="s">
        <v>59</v>
      </c>
      <c r="X671" t="s">
        <v>131</v>
      </c>
      <c r="Y671" s="13">
        <v>930.54</v>
      </c>
      <c r="Z671" s="13">
        <v>0</v>
      </c>
      <c r="AA671" s="13"/>
      <c r="AF671" t="s">
        <v>3200</v>
      </c>
      <c r="AH671" t="s">
        <v>4</v>
      </c>
      <c r="AJ671" t="s">
        <v>318</v>
      </c>
    </row>
    <row r="672" spans="1:36">
      <c r="A672" s="1">
        <v>671</v>
      </c>
      <c r="B672" s="5" t="s">
        <v>3197</v>
      </c>
      <c r="C672" s="4" t="s">
        <v>3197</v>
      </c>
      <c r="D672" s="3">
        <v>10348318001517</v>
      </c>
      <c r="F672" t="s">
        <v>307</v>
      </c>
      <c r="G672" s="4" t="s">
        <v>308</v>
      </c>
      <c r="H672" s="19">
        <v>21955500</v>
      </c>
      <c r="I672" s="19" t="str">
        <f t="shared" si="43"/>
        <v>21 21955500</v>
      </c>
      <c r="J672" s="19"/>
      <c r="K672" s="25" t="s">
        <v>3201</v>
      </c>
      <c r="L672" t="str">
        <f t="shared" si="45"/>
        <v>Rua Ferreira Viana 69 69 Flamengo 22210040 Rio de Janeiro Rio de Janeiro RJ BRASIL</v>
      </c>
      <c r="M672" s="4" t="s">
        <v>222</v>
      </c>
      <c r="N672" s="4" t="s">
        <v>1680</v>
      </c>
      <c r="O672" s="4" t="s">
        <v>3202</v>
      </c>
      <c r="P672" s="4" t="s">
        <v>3202</v>
      </c>
      <c r="Q672" s="4" t="s">
        <v>269</v>
      </c>
      <c r="R672" s="20">
        <v>22210040</v>
      </c>
      <c r="S672" s="4" t="s">
        <v>242</v>
      </c>
      <c r="T672" s="4" t="s">
        <v>242</v>
      </c>
      <c r="U672" s="4" t="s">
        <v>243</v>
      </c>
      <c r="V672" t="s">
        <v>315</v>
      </c>
      <c r="Z672" s="13">
        <v>0</v>
      </c>
      <c r="AA672" s="13"/>
    </row>
    <row r="673" spans="1:36">
      <c r="A673" s="1">
        <v>672</v>
      </c>
      <c r="B673" s="5" t="s">
        <v>3203</v>
      </c>
      <c r="C673" s="4" t="s">
        <v>3203</v>
      </c>
      <c r="D673" s="3">
        <v>3756941000148</v>
      </c>
      <c r="F673" t="s">
        <v>307</v>
      </c>
      <c r="G673" s="4" t="s">
        <v>334</v>
      </c>
      <c r="H673" s="19">
        <v>30712900</v>
      </c>
      <c r="I673" s="19" t="str">
        <f t="shared" si="43"/>
        <v>11 30712900</v>
      </c>
      <c r="J673" s="19"/>
      <c r="K673" s="25" t="s">
        <v>3204</v>
      </c>
      <c r="L673" t="str">
        <f t="shared" si="45"/>
        <v>Rua Bandeira Paulista 726 Loja 01 Itaim Bibi 4532002 São Paulo São Paulo SP BRASIL</v>
      </c>
      <c r="M673" s="4" t="s">
        <v>222</v>
      </c>
      <c r="N673" s="4" t="s">
        <v>3205</v>
      </c>
      <c r="O673" s="4" t="s">
        <v>3206</v>
      </c>
      <c r="P673" s="4" t="s">
        <v>2326</v>
      </c>
      <c r="Q673" s="4" t="s">
        <v>738</v>
      </c>
      <c r="R673" s="20">
        <v>4532002</v>
      </c>
      <c r="S673" s="4" t="s">
        <v>341</v>
      </c>
      <c r="T673" s="4" t="s">
        <v>341</v>
      </c>
      <c r="U673" s="4" t="s">
        <v>740</v>
      </c>
      <c r="V673" t="s">
        <v>315</v>
      </c>
      <c r="W673" t="s">
        <v>59</v>
      </c>
      <c r="X673" t="s">
        <v>131</v>
      </c>
      <c r="Y673" s="13">
        <v>852</v>
      </c>
      <c r="Z673" s="13">
        <v>2782.4</v>
      </c>
      <c r="AA673" s="304">
        <v>0</v>
      </c>
      <c r="AF673" t="s">
        <v>595</v>
      </c>
      <c r="AH673" t="s">
        <v>4</v>
      </c>
      <c r="AJ673" t="s">
        <v>3207</v>
      </c>
    </row>
    <row r="674" spans="1:36">
      <c r="A674" s="1">
        <v>673</v>
      </c>
      <c r="B674" s="5" t="s">
        <v>216</v>
      </c>
      <c r="C674" s="4" t="s">
        <v>216</v>
      </c>
      <c r="D674" s="3">
        <v>37544358000195</v>
      </c>
      <c r="F674" t="s">
        <v>316</v>
      </c>
      <c r="G674" s="4" t="s">
        <v>308</v>
      </c>
      <c r="H674" s="19">
        <v>20711000</v>
      </c>
      <c r="I674" s="19" t="str">
        <f t="shared" si="43"/>
        <v>21 20711000</v>
      </c>
      <c r="J674" s="19"/>
      <c r="K674" s="25" t="s">
        <v>3208</v>
      </c>
      <c r="L674" t="str">
        <f t="shared" si="45"/>
        <v>Rua Jose de Figueiredo 320 Lote 107 blc 3 Barra da Tijuca 22793170 Rio de Janeiro Rio de Janeiro RJ BRASIL</v>
      </c>
      <c r="M674" s="4" t="s">
        <v>222</v>
      </c>
      <c r="N674" s="4" t="s">
        <v>3209</v>
      </c>
      <c r="O674" s="4" t="s">
        <v>3210</v>
      </c>
      <c r="P674" s="4" t="s">
        <v>3211</v>
      </c>
      <c r="Q674" s="4" t="s">
        <v>578</v>
      </c>
      <c r="R674" s="20">
        <v>22793170</v>
      </c>
      <c r="S674" s="4" t="s">
        <v>242</v>
      </c>
      <c r="T674" s="4" t="s">
        <v>242</v>
      </c>
      <c r="U674" s="4" t="s">
        <v>243</v>
      </c>
      <c r="V674" t="s">
        <v>315</v>
      </c>
      <c r="W674" t="s">
        <v>59</v>
      </c>
      <c r="X674" t="s">
        <v>131</v>
      </c>
      <c r="Y674" s="13">
        <v>369.9</v>
      </c>
      <c r="Z674" s="13">
        <v>369.9</v>
      </c>
      <c r="AA674" s="300">
        <v>0</v>
      </c>
      <c r="AE674" s="17"/>
      <c r="AF674" t="s">
        <v>989</v>
      </c>
      <c r="AH674" t="s">
        <v>5</v>
      </c>
      <c r="AJ674" t="s">
        <v>318</v>
      </c>
    </row>
    <row r="675" spans="1:36">
      <c r="A675" s="1">
        <v>674</v>
      </c>
      <c r="B675" s="5" t="s">
        <v>3212</v>
      </c>
      <c r="C675" s="4" t="s">
        <v>3212</v>
      </c>
      <c r="D675" s="3">
        <v>31098700000194</v>
      </c>
      <c r="F675" t="s">
        <v>307</v>
      </c>
      <c r="G675" s="4" t="s">
        <v>308</v>
      </c>
      <c r="H675" s="19">
        <v>22634433</v>
      </c>
      <c r="I675" s="19" t="str">
        <f t="shared" si="43"/>
        <v>21 22634433</v>
      </c>
      <c r="J675" s="19"/>
      <c r="K675" s="25" t="s">
        <v>344</v>
      </c>
      <c r="L675" t="str">
        <f t="shared" si="45"/>
        <v>Rua General Bruce 873 São Cristovao 20921030 Rio de Janeiro Rio de Janeiro RJ BRASIL</v>
      </c>
      <c r="M675" s="4" t="s">
        <v>222</v>
      </c>
      <c r="N675" s="4" t="s">
        <v>3213</v>
      </c>
      <c r="O675" s="4" t="s">
        <v>3214</v>
      </c>
      <c r="P675" s="4"/>
      <c r="Q675" s="4" t="s">
        <v>2000</v>
      </c>
      <c r="R675" s="20">
        <v>20921030</v>
      </c>
      <c r="S675" s="4" t="s">
        <v>242</v>
      </c>
      <c r="T675" s="4" t="s">
        <v>242</v>
      </c>
      <c r="U675" s="4" t="s">
        <v>243</v>
      </c>
      <c r="V675" t="s">
        <v>315</v>
      </c>
      <c r="Z675" s="13">
        <v>0</v>
      </c>
      <c r="AA675" s="13"/>
    </row>
    <row r="676" spans="1:36">
      <c r="A676" s="1">
        <v>675</v>
      </c>
      <c r="B676" s="5" t="s">
        <v>3215</v>
      </c>
      <c r="C676" s="4" t="s">
        <v>3215</v>
      </c>
      <c r="D676" s="3">
        <v>7410838000100</v>
      </c>
      <c r="F676" t="s">
        <v>316</v>
      </c>
      <c r="G676" s="4" t="s">
        <v>383</v>
      </c>
      <c r="H676" s="19">
        <v>20222488</v>
      </c>
      <c r="I676" s="19" t="str">
        <f t="shared" si="43"/>
        <v>22 20222488</v>
      </c>
      <c r="J676" s="19"/>
      <c r="K676" s="25" t="s">
        <v>3216</v>
      </c>
      <c r="L676" t="str">
        <f t="shared" si="45"/>
        <v>Av Marechal Camara 160 Sala 801 e 802 Centro 20020080 Rio de Janeiro Rio de Janeiro RJ BRASIL</v>
      </c>
      <c r="M676" s="4" t="s">
        <v>336</v>
      </c>
      <c r="N676" s="4" t="s">
        <v>3217</v>
      </c>
      <c r="O676" s="4" t="s">
        <v>348</v>
      </c>
      <c r="P676" s="4" t="s">
        <v>3218</v>
      </c>
      <c r="Q676" s="4" t="s">
        <v>381</v>
      </c>
      <c r="R676" s="20">
        <v>20020080</v>
      </c>
      <c r="S676" s="4" t="s">
        <v>242</v>
      </c>
      <c r="T676" s="4" t="s">
        <v>242</v>
      </c>
      <c r="U676" s="4" t="s">
        <v>243</v>
      </c>
      <c r="V676" t="s">
        <v>315</v>
      </c>
      <c r="W676" t="s">
        <v>79</v>
      </c>
      <c r="X676" t="s">
        <v>131</v>
      </c>
      <c r="Y676" s="13">
        <v>323536.42625742999</v>
      </c>
      <c r="Z676" s="13">
        <v>327042.22738185001</v>
      </c>
      <c r="AA676" s="309">
        <v>327042.22738185001</v>
      </c>
      <c r="AB676" t="s">
        <v>316</v>
      </c>
      <c r="AC676" s="1">
        <v>3</v>
      </c>
      <c r="AD676" t="s">
        <v>131</v>
      </c>
      <c r="AE676" s="17">
        <v>196617.49</v>
      </c>
      <c r="AH676" t="s">
        <v>4</v>
      </c>
      <c r="AI676" t="s">
        <v>4</v>
      </c>
    </row>
    <row r="677" spans="1:36">
      <c r="A677" s="1">
        <v>676</v>
      </c>
      <c r="B677" s="5" t="s">
        <v>3219</v>
      </c>
      <c r="C677" s="4" t="s">
        <v>3219</v>
      </c>
      <c r="D677" s="3">
        <v>43980822000199</v>
      </c>
      <c r="F677" t="s">
        <v>316</v>
      </c>
      <c r="G677" s="4" t="s">
        <v>308</v>
      </c>
      <c r="H677" s="19">
        <v>91726006</v>
      </c>
      <c r="I677" s="19" t="str">
        <f t="shared" si="43"/>
        <v>21 91726006</v>
      </c>
      <c r="J677" s="19"/>
      <c r="K677" s="25" t="s">
        <v>3220</v>
      </c>
      <c r="L677" t="str">
        <f t="shared" si="45"/>
        <v>Av Marechal Camara 160 Sala 1413 Centro 20020907 Rio de Janeiro Rio de Janeiro RJ BRASIL</v>
      </c>
      <c r="M677" s="4" t="s">
        <v>336</v>
      </c>
      <c r="N677" s="4" t="s">
        <v>3217</v>
      </c>
      <c r="O677" s="4" t="s">
        <v>348</v>
      </c>
      <c r="P677" s="4" t="s">
        <v>3221</v>
      </c>
      <c r="Q677" s="4" t="s">
        <v>381</v>
      </c>
      <c r="R677" s="20">
        <v>20020907</v>
      </c>
      <c r="S677" s="4" t="s">
        <v>242</v>
      </c>
      <c r="T677" s="4" t="s">
        <v>242</v>
      </c>
      <c r="U677" s="4" t="s">
        <v>243</v>
      </c>
      <c r="V677" t="s">
        <v>315</v>
      </c>
      <c r="Z677" s="13">
        <v>10000</v>
      </c>
      <c r="AA677" s="304">
        <v>0</v>
      </c>
      <c r="AE677" s="17"/>
    </row>
    <row r="678" spans="1:36">
      <c r="A678" s="1">
        <v>677</v>
      </c>
      <c r="B678" s="5" t="s">
        <v>217</v>
      </c>
      <c r="C678" s="4" t="s">
        <v>3222</v>
      </c>
      <c r="D678" s="3">
        <v>71738132000163</v>
      </c>
      <c r="F678" t="s">
        <v>307</v>
      </c>
      <c r="G678" s="4" t="s">
        <v>334</v>
      </c>
      <c r="H678" s="19">
        <v>71933196</v>
      </c>
      <c r="I678" s="19" t="str">
        <f t="shared" si="43"/>
        <v>11 71933196</v>
      </c>
      <c r="J678" s="19"/>
      <c r="K678" s="25" t="s">
        <v>3223</v>
      </c>
      <c r="L678" t="str">
        <f t="shared" si="45"/>
        <v>Al Rio Negro 500 21o andar Conj 2110 Alphaville Industrial 06454-000 Barueri Sao Paulo SP BRASIL</v>
      </c>
      <c r="M678" s="4" t="s">
        <v>445</v>
      </c>
      <c r="N678" s="4" t="s">
        <v>3224</v>
      </c>
      <c r="O678" s="23">
        <v>500</v>
      </c>
      <c r="P678" s="4" t="s">
        <v>3225</v>
      </c>
      <c r="Q678" s="4" t="s">
        <v>448</v>
      </c>
      <c r="R678" s="20" t="s">
        <v>3226</v>
      </c>
      <c r="S678" s="4" t="s">
        <v>449</v>
      </c>
      <c r="T678" s="4" t="s">
        <v>442</v>
      </c>
      <c r="U678" s="4" t="s">
        <v>740</v>
      </c>
      <c r="V678" t="s">
        <v>315</v>
      </c>
      <c r="W678" t="s">
        <v>79</v>
      </c>
      <c r="X678" t="s">
        <v>131</v>
      </c>
      <c r="Y678" s="13">
        <v>7469.5870000000004</v>
      </c>
      <c r="Z678" s="13">
        <v>7550.52704472197</v>
      </c>
      <c r="AA678" s="300">
        <v>7550.52704472197</v>
      </c>
      <c r="AB678" t="s">
        <v>316</v>
      </c>
      <c r="AC678" s="1">
        <v>3</v>
      </c>
      <c r="AD678" t="s">
        <v>131</v>
      </c>
      <c r="AE678" s="17">
        <v>4539.37</v>
      </c>
      <c r="AH678" t="s">
        <v>5</v>
      </c>
      <c r="AI678" t="s">
        <v>5</v>
      </c>
    </row>
    <row r="679" spans="1:36">
      <c r="A679" s="1">
        <v>678</v>
      </c>
      <c r="B679" s="5" t="s">
        <v>3227</v>
      </c>
      <c r="C679" s="4" t="s">
        <v>3227</v>
      </c>
      <c r="D679" s="3">
        <v>7340708000130</v>
      </c>
      <c r="F679" t="s">
        <v>316</v>
      </c>
      <c r="G679" s="4" t="s">
        <v>383</v>
      </c>
      <c r="H679" s="19">
        <v>38246668</v>
      </c>
      <c r="I679" s="19" t="str">
        <f t="shared" si="43"/>
        <v>22 38246668</v>
      </c>
      <c r="J679" s="19"/>
      <c r="K679" s="25" t="s">
        <v>3228</v>
      </c>
      <c r="L679" t="str">
        <f t="shared" si="45"/>
        <v>Rua Gil Vieira Leite 980 Ministro Sa Tinoco 28300000 Rio de Janeiro Itaperuna RJ BRASIL</v>
      </c>
      <c r="M679" s="4" t="s">
        <v>222</v>
      </c>
      <c r="N679" s="4" t="s">
        <v>3229</v>
      </c>
      <c r="O679" s="4" t="s">
        <v>3230</v>
      </c>
      <c r="P679" s="4"/>
      <c r="Q679" s="4" t="s">
        <v>3231</v>
      </c>
      <c r="R679" s="20">
        <v>28300000</v>
      </c>
      <c r="S679" s="4" t="s">
        <v>242</v>
      </c>
      <c r="T679" s="4" t="s">
        <v>3232</v>
      </c>
      <c r="U679" s="4" t="s">
        <v>243</v>
      </c>
      <c r="V679" t="s">
        <v>315</v>
      </c>
      <c r="Z679" s="13">
        <v>0</v>
      </c>
      <c r="AA679" s="13"/>
      <c r="AE679" s="17"/>
    </row>
    <row r="680" spans="1:36">
      <c r="A680" s="1">
        <v>679</v>
      </c>
      <c r="B680" s="5" t="s">
        <v>3233</v>
      </c>
      <c r="C680" s="4" t="s">
        <v>3233</v>
      </c>
      <c r="D680" s="3">
        <v>36051639000143</v>
      </c>
      <c r="F680" t="s">
        <v>316</v>
      </c>
      <c r="G680" s="4" t="s">
        <v>308</v>
      </c>
      <c r="H680" s="19">
        <v>26713512</v>
      </c>
      <c r="I680" s="19" t="str">
        <f t="shared" si="43"/>
        <v>21 26713512</v>
      </c>
      <c r="J680" s="19"/>
      <c r="K680" s="25" t="s">
        <v>247</v>
      </c>
      <c r="L680" t="str">
        <f t="shared" si="45"/>
        <v>Av Dom Helder Camara 2260 Maria da Graça 21050452 Rio de Janeiro Rio de Janeiro RJ BRASIL</v>
      </c>
      <c r="M680" s="4" t="s">
        <v>336</v>
      </c>
      <c r="N680" s="4" t="s">
        <v>3234</v>
      </c>
      <c r="O680" s="23">
        <v>2260</v>
      </c>
      <c r="P680" s="4"/>
      <c r="Q680" s="4" t="s">
        <v>2621</v>
      </c>
      <c r="R680" s="20">
        <v>21050452</v>
      </c>
      <c r="S680" s="4" t="s">
        <v>242</v>
      </c>
      <c r="T680" s="4" t="s">
        <v>242</v>
      </c>
      <c r="U680" s="4" t="s">
        <v>243</v>
      </c>
      <c r="V680" t="s">
        <v>315</v>
      </c>
      <c r="W680" t="s">
        <v>79</v>
      </c>
      <c r="X680" t="s">
        <v>131</v>
      </c>
      <c r="Y680" s="13">
        <v>3507.0631301325202</v>
      </c>
      <c r="Z680" s="13">
        <v>3545.0652370583298</v>
      </c>
      <c r="AA680" s="309">
        <v>3545.0652370583298</v>
      </c>
      <c r="AB680" t="s">
        <v>316</v>
      </c>
      <c r="AC680" s="1">
        <v>3</v>
      </c>
      <c r="AD680" t="s">
        <v>131</v>
      </c>
      <c r="AE680" s="17">
        <v>2131.29</v>
      </c>
      <c r="AH680" t="s">
        <v>4</v>
      </c>
      <c r="AI680" t="s">
        <v>4</v>
      </c>
    </row>
    <row r="681" spans="1:36">
      <c r="A681" s="1">
        <v>680</v>
      </c>
      <c r="B681" s="5" t="s">
        <v>3235</v>
      </c>
      <c r="C681" s="4" t="s">
        <v>3235</v>
      </c>
      <c r="D681" s="3">
        <v>42772036000133</v>
      </c>
      <c r="F681" t="s">
        <v>316</v>
      </c>
      <c r="G681" s="4" t="s">
        <v>510</v>
      </c>
      <c r="H681" s="19">
        <v>91968710</v>
      </c>
      <c r="I681" s="19" t="str">
        <f t="shared" si="43"/>
        <v>41 91968710</v>
      </c>
      <c r="J681" s="19"/>
      <c r="K681" s="25" t="s">
        <v>3236</v>
      </c>
      <c r="L681" t="str">
        <f t="shared" si="45"/>
        <v>Rua Jacarandas da Peninsula 1160 Apto 0401 Bloco 2 Barra da Tijuca 22776050 Rio de Janeiro Rio de Janeiro RJ BRASIL</v>
      </c>
      <c r="M681" s="4" t="s">
        <v>222</v>
      </c>
      <c r="N681" s="4" t="s">
        <v>3237</v>
      </c>
      <c r="O681" s="4" t="s">
        <v>1860</v>
      </c>
      <c r="P681" s="4" t="s">
        <v>3238</v>
      </c>
      <c r="Q681" s="4" t="s">
        <v>578</v>
      </c>
      <c r="R681" s="20">
        <v>22776050</v>
      </c>
      <c r="S681" s="4" t="s">
        <v>242</v>
      </c>
      <c r="T681" s="4" t="s">
        <v>242</v>
      </c>
      <c r="U681" s="4" t="s">
        <v>243</v>
      </c>
      <c r="V681" t="s">
        <v>315</v>
      </c>
      <c r="Z681" s="13">
        <v>0</v>
      </c>
      <c r="AA681" s="13"/>
    </row>
    <row r="682" spans="1:36" ht="13.15" customHeight="1">
      <c r="A682" s="1">
        <v>716</v>
      </c>
      <c r="B682" s="5" t="s">
        <v>157</v>
      </c>
      <c r="C682" s="4" t="s">
        <v>157</v>
      </c>
      <c r="D682" s="3">
        <v>7060427000124</v>
      </c>
      <c r="F682" t="s">
        <v>307</v>
      </c>
      <c r="G682" s="4" t="s">
        <v>308</v>
      </c>
      <c r="H682" s="19">
        <v>33807545</v>
      </c>
      <c r="I682" s="19" t="str">
        <f t="shared" si="43"/>
        <v>21 33807545</v>
      </c>
      <c r="J682" s="19"/>
      <c r="K682" s="25" t="s">
        <v>1580</v>
      </c>
      <c r="L682" t="str">
        <f t="shared" si="45"/>
        <v>Rua João Lira 144 Leblon 22430210 Rio de Janeiro Rio de Janeiro BRASIL</v>
      </c>
      <c r="M682" s="4" t="s">
        <v>222</v>
      </c>
      <c r="N682" s="4" t="s">
        <v>1581</v>
      </c>
      <c r="O682" s="4" t="s">
        <v>1057</v>
      </c>
      <c r="P682" s="4"/>
      <c r="Q682" s="4" t="s">
        <v>1191</v>
      </c>
      <c r="R682" s="20">
        <v>22430210</v>
      </c>
      <c r="S682" s="4" t="s">
        <v>242</v>
      </c>
      <c r="T682" s="4" t="s">
        <v>242</v>
      </c>
      <c r="U682" s="4"/>
      <c r="V682" t="s">
        <v>315</v>
      </c>
      <c r="W682" s="4" t="s">
        <v>59</v>
      </c>
      <c r="X682" s="4" t="s">
        <v>131</v>
      </c>
      <c r="Y682" s="13">
        <f>Z682</f>
        <v>211800</v>
      </c>
      <c r="Z682" s="13">
        <f>AA682</f>
        <v>211800</v>
      </c>
      <c r="AA682" s="300">
        <f>1412*150</f>
        <v>211800</v>
      </c>
      <c r="AD682" t="s">
        <v>131</v>
      </c>
      <c r="AF682" t="s">
        <v>3239</v>
      </c>
      <c r="AH682" t="s">
        <v>5</v>
      </c>
      <c r="AJ682" t="s">
        <v>1583</v>
      </c>
    </row>
    <row r="683" spans="1:36">
      <c r="B683" s="5" t="s">
        <v>3240</v>
      </c>
      <c r="C683" s="5" t="s">
        <v>3240</v>
      </c>
      <c r="D683" t="s">
        <v>3241</v>
      </c>
      <c r="F683" t="s">
        <v>307</v>
      </c>
      <c r="K683" s="4" t="s">
        <v>3242</v>
      </c>
      <c r="L683" s="4" t="s">
        <v>3243</v>
      </c>
      <c r="M683" s="10" t="s">
        <v>3244</v>
      </c>
      <c r="N683" s="14" t="s">
        <v>3245</v>
      </c>
      <c r="O683">
        <v>138</v>
      </c>
      <c r="P683" s="4"/>
      <c r="Q683" t="s">
        <v>1110</v>
      </c>
      <c r="R683" t="s">
        <v>3246</v>
      </c>
      <c r="S683" t="s">
        <v>242</v>
      </c>
      <c r="T683" t="s">
        <v>242</v>
      </c>
      <c r="U683" t="s">
        <v>243</v>
      </c>
      <c r="V683" t="s">
        <v>244</v>
      </c>
      <c r="W683" t="s">
        <v>59</v>
      </c>
      <c r="X683" t="s">
        <v>131</v>
      </c>
      <c r="Y683" s="13"/>
      <c r="AA683" s="303">
        <v>3195</v>
      </c>
      <c r="AE683" s="17"/>
      <c r="AH683" t="s">
        <v>4</v>
      </c>
      <c r="AJ683" t="s">
        <v>1816</v>
      </c>
    </row>
    <row r="684" spans="1:36">
      <c r="B684" s="5" t="s">
        <v>1222</v>
      </c>
      <c r="C684" s="5" t="s">
        <v>1222</v>
      </c>
      <c r="D684" t="s">
        <v>3247</v>
      </c>
      <c r="F684" t="s">
        <v>59</v>
      </c>
      <c r="G684">
        <v>21</v>
      </c>
      <c r="H684" s="19" t="s">
        <v>3248</v>
      </c>
      <c r="I684" t="s">
        <v>3249</v>
      </c>
      <c r="K684" s="308" t="s">
        <v>3250</v>
      </c>
      <c r="L684" s="4" t="s">
        <v>3251</v>
      </c>
      <c r="M684" s="10" t="s">
        <v>222</v>
      </c>
      <c r="N684" s="14" t="s">
        <v>3252</v>
      </c>
      <c r="O684">
        <v>215</v>
      </c>
      <c r="P684" s="4" t="s">
        <v>3253</v>
      </c>
      <c r="Q684" t="s">
        <v>578</v>
      </c>
      <c r="R684" t="s">
        <v>3254</v>
      </c>
      <c r="S684" t="s">
        <v>242</v>
      </c>
      <c r="T684" t="s">
        <v>242</v>
      </c>
      <c r="U684" t="s">
        <v>243</v>
      </c>
      <c r="V684" t="s">
        <v>244</v>
      </c>
      <c r="W684" t="s">
        <v>59</v>
      </c>
      <c r="X684" t="s">
        <v>131</v>
      </c>
      <c r="Y684" s="13"/>
      <c r="AA684" s="303">
        <v>3195</v>
      </c>
      <c r="AE684" s="17"/>
      <c r="AH684" t="s">
        <v>4</v>
      </c>
      <c r="AJ684" t="s">
        <v>1816</v>
      </c>
    </row>
    <row r="685" spans="1:36">
      <c r="B685" s="5" t="s">
        <v>1425</v>
      </c>
      <c r="C685" s="5" t="s">
        <v>1425</v>
      </c>
      <c r="D685" t="s">
        <v>3255</v>
      </c>
      <c r="F685" t="s">
        <v>316</v>
      </c>
      <c r="G685">
        <v>22</v>
      </c>
      <c r="H685" t="s">
        <v>3256</v>
      </c>
      <c r="I685" t="s">
        <v>3257</v>
      </c>
      <c r="K685" s="4" t="s">
        <v>1426</v>
      </c>
      <c r="L685" s="4" t="s">
        <v>3258</v>
      </c>
      <c r="M685" s="10" t="s">
        <v>3244</v>
      </c>
      <c r="N685" s="14" t="s">
        <v>3259</v>
      </c>
      <c r="O685">
        <v>132</v>
      </c>
      <c r="P685" s="4"/>
      <c r="Q685" t="s">
        <v>3260</v>
      </c>
      <c r="R685">
        <v>28010165</v>
      </c>
      <c r="S685" t="s">
        <v>3261</v>
      </c>
      <c r="T685" t="s">
        <v>242</v>
      </c>
      <c r="U685" t="s">
        <v>243</v>
      </c>
      <c r="V685" t="s">
        <v>315</v>
      </c>
      <c r="W685" t="s">
        <v>316</v>
      </c>
      <c r="X685" t="s">
        <v>3262</v>
      </c>
      <c r="Y685" s="13"/>
      <c r="AA685" s="303">
        <v>430</v>
      </c>
      <c r="AE685" s="17"/>
      <c r="AH685" t="s">
        <v>4</v>
      </c>
      <c r="AJ685" t="s">
        <v>1816</v>
      </c>
    </row>
    <row r="686" spans="1:36">
      <c r="B686" s="5" t="s">
        <v>3263</v>
      </c>
      <c r="C686" s="5" t="s">
        <v>3263</v>
      </c>
      <c r="D686" t="s">
        <v>3264</v>
      </c>
      <c r="F686" t="s">
        <v>316</v>
      </c>
      <c r="G686">
        <v>22</v>
      </c>
      <c r="H686" t="s">
        <v>3265</v>
      </c>
      <c r="I686" t="s">
        <v>3266</v>
      </c>
      <c r="K686" s="308" t="s">
        <v>3267</v>
      </c>
      <c r="L686" s="4" t="s">
        <v>3268</v>
      </c>
      <c r="M686" s="10" t="s">
        <v>3269</v>
      </c>
      <c r="N686" s="14" t="s">
        <v>3270</v>
      </c>
      <c r="O686">
        <v>3330</v>
      </c>
      <c r="P686" s="4" t="s">
        <v>3271</v>
      </c>
      <c r="Q686" t="s">
        <v>3272</v>
      </c>
      <c r="R686" t="s">
        <v>3273</v>
      </c>
      <c r="S686" t="s">
        <v>3272</v>
      </c>
      <c r="T686" t="s">
        <v>3274</v>
      </c>
      <c r="U686" t="s">
        <v>243</v>
      </c>
      <c r="V686" t="s">
        <v>315</v>
      </c>
      <c r="W686" t="s">
        <v>316</v>
      </c>
      <c r="X686" t="s">
        <v>3262</v>
      </c>
      <c r="Y686" s="13"/>
      <c r="AA686" s="303">
        <v>5807.28</v>
      </c>
      <c r="AE686" s="17"/>
      <c r="AH686" t="s">
        <v>4</v>
      </c>
      <c r="AJ686" t="s">
        <v>1816</v>
      </c>
    </row>
    <row r="687" spans="1:36">
      <c r="B687" s="5" t="s">
        <v>2122</v>
      </c>
      <c r="C687" s="5" t="s">
        <v>2122</v>
      </c>
      <c r="D687" t="s">
        <v>3275</v>
      </c>
      <c r="F687" t="s">
        <v>316</v>
      </c>
      <c r="G687">
        <v>21</v>
      </c>
      <c r="H687" t="s">
        <v>3276</v>
      </c>
      <c r="I687" t="s">
        <v>3277</v>
      </c>
      <c r="K687" s="308" t="s">
        <v>3278</v>
      </c>
      <c r="L687" s="4" t="s">
        <v>3279</v>
      </c>
      <c r="M687" s="10" t="s">
        <v>3244</v>
      </c>
      <c r="N687" s="14" t="s">
        <v>3280</v>
      </c>
      <c r="O687">
        <v>60</v>
      </c>
      <c r="P687" s="4" t="s">
        <v>3281</v>
      </c>
      <c r="Q687" t="s">
        <v>3282</v>
      </c>
      <c r="R687" t="s">
        <v>3283</v>
      </c>
      <c r="S687" t="s">
        <v>242</v>
      </c>
      <c r="T687" t="s">
        <v>242</v>
      </c>
      <c r="U687" t="s">
        <v>243</v>
      </c>
      <c r="V687" t="s">
        <v>244</v>
      </c>
      <c r="W687" t="s">
        <v>316</v>
      </c>
      <c r="X687" t="s">
        <v>3262</v>
      </c>
      <c r="Y687" s="13"/>
      <c r="AA687" s="303">
        <v>3319</v>
      </c>
      <c r="AE687" s="17"/>
      <c r="AH687" t="s">
        <v>4</v>
      </c>
      <c r="AJ687" t="s">
        <v>1816</v>
      </c>
    </row>
    <row r="688" spans="1:36">
      <c r="B688" s="305" t="s">
        <v>3284</v>
      </c>
      <c r="C688" s="5" t="s">
        <v>3284</v>
      </c>
      <c r="D688" s="3" t="s">
        <v>3285</v>
      </c>
      <c r="K688" s="4"/>
      <c r="L688" s="4"/>
      <c r="M688" s="10"/>
      <c r="N688" s="14"/>
      <c r="P688" s="4"/>
      <c r="Y688" s="13"/>
      <c r="AA688" s="303">
        <v>-425.37</v>
      </c>
      <c r="AE688" s="17"/>
      <c r="AF688" t="s">
        <v>3286</v>
      </c>
      <c r="AH688" t="s">
        <v>4</v>
      </c>
      <c r="AJ688" t="s">
        <v>1816</v>
      </c>
    </row>
    <row r="689" spans="2:36">
      <c r="B689" s="305" t="s">
        <v>3287</v>
      </c>
      <c r="C689" s="5" t="s">
        <v>3287</v>
      </c>
      <c r="D689" s="3" t="s">
        <v>3288</v>
      </c>
      <c r="H689" t="s">
        <v>3289</v>
      </c>
      <c r="K689" s="4" t="s">
        <v>3290</v>
      </c>
      <c r="L689" s="4"/>
      <c r="M689" s="10"/>
      <c r="N689" s="4" t="s">
        <v>3291</v>
      </c>
      <c r="O689">
        <v>345</v>
      </c>
      <c r="P689" s="4"/>
      <c r="Q689" t="s">
        <v>3292</v>
      </c>
      <c r="R689">
        <v>28010076</v>
      </c>
      <c r="S689" t="s">
        <v>390</v>
      </c>
      <c r="Y689" s="13"/>
      <c r="AA689" s="303">
        <v>1420.28</v>
      </c>
      <c r="AE689" s="17"/>
      <c r="AH689" t="s">
        <v>4</v>
      </c>
      <c r="AJ689" t="s">
        <v>1816</v>
      </c>
    </row>
    <row r="690" spans="2:36">
      <c r="B690" s="5" t="s">
        <v>2582</v>
      </c>
      <c r="C690" s="5" t="s">
        <v>2582</v>
      </c>
      <c r="D690" t="s">
        <v>3293</v>
      </c>
      <c r="F690" t="s">
        <v>316</v>
      </c>
      <c r="G690">
        <v>21</v>
      </c>
      <c r="H690" s="306" t="s">
        <v>3294</v>
      </c>
      <c r="K690" s="307" t="s">
        <v>3295</v>
      </c>
      <c r="L690" s="4" t="s">
        <v>3296</v>
      </c>
      <c r="M690" s="10" t="s">
        <v>3297</v>
      </c>
      <c r="N690" s="14" t="s">
        <v>3298</v>
      </c>
      <c r="O690">
        <v>35</v>
      </c>
      <c r="P690" s="4" t="s">
        <v>3299</v>
      </c>
      <c r="Q690" t="s">
        <v>3282</v>
      </c>
      <c r="R690" t="s">
        <v>3300</v>
      </c>
      <c r="S690" t="s">
        <v>3274</v>
      </c>
      <c r="T690" t="s">
        <v>3274</v>
      </c>
      <c r="U690" t="s">
        <v>243</v>
      </c>
      <c r="V690" t="s">
        <v>315</v>
      </c>
      <c r="W690" t="s">
        <v>316</v>
      </c>
      <c r="X690" t="s">
        <v>3262</v>
      </c>
      <c r="Y690" s="13"/>
      <c r="AA690" s="303">
        <v>3195</v>
      </c>
      <c r="AE690" s="17"/>
      <c r="AH690" t="s">
        <v>4</v>
      </c>
      <c r="AJ690" t="s">
        <v>1816</v>
      </c>
    </row>
    <row r="691" spans="2:36">
      <c r="B691" s="305" t="s">
        <v>3301</v>
      </c>
      <c r="C691" s="5" t="s">
        <v>3301</v>
      </c>
      <c r="D691" s="3" t="s">
        <v>3302</v>
      </c>
      <c r="K691" s="4"/>
      <c r="L691" s="4"/>
      <c r="M691" s="10"/>
      <c r="N691" s="14"/>
      <c r="P691" s="4"/>
      <c r="Y691" s="13"/>
      <c r="AA691" s="303">
        <v>-50</v>
      </c>
      <c r="AE691" s="17"/>
      <c r="AH691" t="s">
        <v>4</v>
      </c>
      <c r="AJ691" t="s">
        <v>1816</v>
      </c>
    </row>
    <row r="692" spans="2:36">
      <c r="B692" s="5" t="s">
        <v>3303</v>
      </c>
      <c r="C692" s="5" t="s">
        <v>3303</v>
      </c>
      <c r="D692" t="s">
        <v>3304</v>
      </c>
      <c r="F692" t="s">
        <v>59</v>
      </c>
      <c r="K692" s="4"/>
      <c r="L692" s="4" t="s">
        <v>3305</v>
      </c>
      <c r="M692" s="10" t="s">
        <v>222</v>
      </c>
      <c r="N692" s="14" t="s">
        <v>3306</v>
      </c>
      <c r="O692">
        <v>269</v>
      </c>
      <c r="P692" s="4"/>
      <c r="Q692" t="s">
        <v>3307</v>
      </c>
      <c r="R692" t="s">
        <v>3308</v>
      </c>
      <c r="S692" t="s">
        <v>1454</v>
      </c>
      <c r="T692" t="s">
        <v>242</v>
      </c>
      <c r="U692" t="s">
        <v>243</v>
      </c>
      <c r="V692" t="s">
        <v>244</v>
      </c>
      <c r="W692" t="s">
        <v>59</v>
      </c>
      <c r="X692" t="s">
        <v>131</v>
      </c>
      <c r="Y692" s="13"/>
      <c r="AA692" s="303">
        <v>-2029</v>
      </c>
      <c r="AE692" s="17"/>
      <c r="AH692" t="s">
        <v>4</v>
      </c>
      <c r="AJ692" t="s">
        <v>1816</v>
      </c>
    </row>
    <row r="693" spans="2:36">
      <c r="B693" s="5" t="s">
        <v>2656</v>
      </c>
      <c r="C693" s="5" t="s">
        <v>2656</v>
      </c>
      <c r="D693" t="s">
        <v>3309</v>
      </c>
      <c r="F693" t="s">
        <v>316</v>
      </c>
      <c r="G693">
        <v>21</v>
      </c>
      <c r="H693">
        <v>981512023</v>
      </c>
      <c r="I693" t="s">
        <v>3310</v>
      </c>
      <c r="K693" s="4" t="s">
        <v>3311</v>
      </c>
      <c r="L693" s="4" t="s">
        <v>3312</v>
      </c>
      <c r="M693" s="10" t="s">
        <v>3244</v>
      </c>
      <c r="N693" s="14" t="s">
        <v>3313</v>
      </c>
      <c r="O693">
        <v>95</v>
      </c>
      <c r="P693" s="4" t="s">
        <v>3314</v>
      </c>
      <c r="Q693" t="s">
        <v>3315</v>
      </c>
      <c r="R693" t="s">
        <v>3316</v>
      </c>
      <c r="S693" t="s">
        <v>242</v>
      </c>
      <c r="T693" t="s">
        <v>242</v>
      </c>
      <c r="U693" t="s">
        <v>243</v>
      </c>
      <c r="V693" t="s">
        <v>315</v>
      </c>
      <c r="W693" t="s">
        <v>316</v>
      </c>
      <c r="X693" t="s">
        <v>3262</v>
      </c>
      <c r="Y693" s="13"/>
      <c r="AA693" s="303">
        <v>3195</v>
      </c>
      <c r="AE693" s="17"/>
      <c r="AH693" t="s">
        <v>4</v>
      </c>
      <c r="AJ693" t="s">
        <v>1816</v>
      </c>
    </row>
    <row r="694" spans="2:36">
      <c r="B694" s="5" t="s">
        <v>2746</v>
      </c>
      <c r="C694" s="5" t="s">
        <v>2746</v>
      </c>
      <c r="D694" t="s">
        <v>3317</v>
      </c>
      <c r="F694" t="s">
        <v>316</v>
      </c>
      <c r="G694">
        <v>21</v>
      </c>
      <c r="H694" t="s">
        <v>3318</v>
      </c>
      <c r="I694" t="s">
        <v>3319</v>
      </c>
      <c r="K694" s="308" t="s">
        <v>3320</v>
      </c>
      <c r="L694" s="4" t="s">
        <v>3321</v>
      </c>
      <c r="M694" s="10" t="s">
        <v>3244</v>
      </c>
      <c r="N694" s="14" t="s">
        <v>3322</v>
      </c>
      <c r="O694">
        <v>90</v>
      </c>
      <c r="P694" s="4" t="s">
        <v>3323</v>
      </c>
      <c r="Q694" t="s">
        <v>3324</v>
      </c>
      <c r="R694" t="s">
        <v>3325</v>
      </c>
      <c r="S694" t="s">
        <v>3326</v>
      </c>
      <c r="T694" t="s">
        <v>3274</v>
      </c>
      <c r="U694" t="s">
        <v>243</v>
      </c>
      <c r="V694" t="s">
        <v>315</v>
      </c>
      <c r="W694" t="s">
        <v>316</v>
      </c>
      <c r="X694" t="s">
        <v>3262</v>
      </c>
      <c r="Y694" s="13"/>
      <c r="AA694" s="303">
        <v>3195</v>
      </c>
      <c r="AE694" s="17"/>
      <c r="AH694" t="s">
        <v>4</v>
      </c>
      <c r="AJ694" t="s">
        <v>1816</v>
      </c>
    </row>
    <row r="695" spans="2:36">
      <c r="B695" s="5" t="s">
        <v>2984</v>
      </c>
      <c r="C695" s="5" t="s">
        <v>2984</v>
      </c>
      <c r="D695" t="s">
        <v>3327</v>
      </c>
      <c r="F695" s="4" t="s">
        <v>316</v>
      </c>
      <c r="G695">
        <v>21</v>
      </c>
      <c r="H695" t="s">
        <v>3328</v>
      </c>
      <c r="I695" t="s">
        <v>3329</v>
      </c>
      <c r="K695" s="308" t="s">
        <v>3330</v>
      </c>
      <c r="L695" s="4" t="s">
        <v>3331</v>
      </c>
      <c r="M695" s="10" t="s">
        <v>3269</v>
      </c>
      <c r="N695" s="14" t="s">
        <v>3332</v>
      </c>
      <c r="O695">
        <v>440</v>
      </c>
      <c r="P695" s="4" t="s">
        <v>3333</v>
      </c>
      <c r="Q695" t="s">
        <v>3334</v>
      </c>
      <c r="R695" t="s">
        <v>3335</v>
      </c>
      <c r="S695" t="s">
        <v>3274</v>
      </c>
      <c r="T695" t="s">
        <v>3274</v>
      </c>
      <c r="U695" t="s">
        <v>243</v>
      </c>
      <c r="V695" t="s">
        <v>315</v>
      </c>
      <c r="W695" t="s">
        <v>316</v>
      </c>
      <c r="X695" t="s">
        <v>3262</v>
      </c>
      <c r="Y695" s="13"/>
      <c r="AA695" s="303">
        <v>16559.5</v>
      </c>
      <c r="AE695" s="17"/>
      <c r="AH695" t="s">
        <v>4</v>
      </c>
      <c r="AJ695" t="s">
        <v>1816</v>
      </c>
    </row>
    <row r="696" spans="2:36">
      <c r="B696" s="305" t="s">
        <v>3336</v>
      </c>
      <c r="C696" s="5" t="s">
        <v>3336</v>
      </c>
      <c r="D696" t="s">
        <v>3337</v>
      </c>
      <c r="F696" s="4"/>
      <c r="K696" s="4"/>
      <c r="L696" s="4"/>
      <c r="M696" s="10"/>
      <c r="N696" s="14"/>
      <c r="P696" s="4"/>
      <c r="Y696" s="13"/>
      <c r="Z696" s="13">
        <v>0</v>
      </c>
      <c r="AA696" s="300">
        <v>-972</v>
      </c>
      <c r="AB696" t="s">
        <v>307</v>
      </c>
      <c r="AE696" s="17"/>
      <c r="AF696" t="s">
        <v>3286</v>
      </c>
      <c r="AH696" t="s">
        <v>5</v>
      </c>
    </row>
    <row r="697" spans="2:36">
      <c r="B697" s="305" t="s">
        <v>3284</v>
      </c>
      <c r="C697" s="5" t="s">
        <v>3284</v>
      </c>
      <c r="D697" t="s">
        <v>3285</v>
      </c>
      <c r="F697" s="4"/>
      <c r="K697" s="4"/>
      <c r="L697" s="4"/>
      <c r="M697" s="10"/>
      <c r="N697" s="14"/>
      <c r="P697" s="4"/>
      <c r="Y697" s="13"/>
      <c r="Z697" s="13"/>
      <c r="AA697" s="300">
        <v>-425</v>
      </c>
      <c r="AB697" t="s">
        <v>307</v>
      </c>
      <c r="AE697" s="17"/>
      <c r="AF697" t="s">
        <v>3286</v>
      </c>
      <c r="AH697" t="s">
        <v>5</v>
      </c>
    </row>
    <row r="698" spans="2:36">
      <c r="B698" s="5" t="s">
        <v>3338</v>
      </c>
      <c r="C698" s="5" t="s">
        <v>3338</v>
      </c>
      <c r="D698" t="s">
        <v>3339</v>
      </c>
      <c r="F698" s="4" t="s">
        <v>316</v>
      </c>
      <c r="G698">
        <v>21</v>
      </c>
      <c r="H698" t="s">
        <v>3340</v>
      </c>
      <c r="I698" t="s">
        <v>3341</v>
      </c>
      <c r="K698" s="4" t="s">
        <v>3342</v>
      </c>
      <c r="L698" s="4" t="s">
        <v>3343</v>
      </c>
      <c r="M698" s="10" t="s">
        <v>3269</v>
      </c>
      <c r="N698" s="14" t="s">
        <v>3344</v>
      </c>
      <c r="O698">
        <v>1000</v>
      </c>
      <c r="P698" s="4" t="s">
        <v>3345</v>
      </c>
      <c r="Q698" t="s">
        <v>3260</v>
      </c>
      <c r="R698" t="s">
        <v>3346</v>
      </c>
      <c r="S698" t="s">
        <v>3347</v>
      </c>
      <c r="T698" t="s">
        <v>3274</v>
      </c>
      <c r="U698" t="s">
        <v>243</v>
      </c>
      <c r="V698" t="s">
        <v>315</v>
      </c>
      <c r="W698" t="s">
        <v>316</v>
      </c>
      <c r="X698" t="s">
        <v>3262</v>
      </c>
      <c r="Y698" s="13"/>
      <c r="Z698" s="13">
        <v>0</v>
      </c>
      <c r="AA698" s="300">
        <v>3195</v>
      </c>
      <c r="AB698" t="s">
        <v>307</v>
      </c>
      <c r="AE698" s="17"/>
      <c r="AH698" t="s">
        <v>5</v>
      </c>
      <c r="AJ698" t="s">
        <v>1816</v>
      </c>
    </row>
    <row r="699" spans="2:36">
      <c r="B699" s="5" t="s">
        <v>3348</v>
      </c>
      <c r="C699" s="5" t="s">
        <v>3348</v>
      </c>
      <c r="D699" t="s">
        <v>3349</v>
      </c>
      <c r="F699" t="s">
        <v>316</v>
      </c>
      <c r="G699">
        <v>22</v>
      </c>
      <c r="H699">
        <v>38246668</v>
      </c>
      <c r="I699" t="s">
        <v>3350</v>
      </c>
      <c r="K699" s="4"/>
      <c r="L699" s="4" t="s">
        <v>3351</v>
      </c>
      <c r="M699" s="10" t="s">
        <v>222</v>
      </c>
      <c r="N699" s="14" t="s">
        <v>3352</v>
      </c>
      <c r="O699">
        <v>980</v>
      </c>
      <c r="P699" s="4"/>
      <c r="Q699" t="s">
        <v>3353</v>
      </c>
      <c r="R699" t="s">
        <v>3354</v>
      </c>
      <c r="S699" t="s">
        <v>3355</v>
      </c>
      <c r="T699" t="s">
        <v>3274</v>
      </c>
      <c r="U699" t="s">
        <v>243</v>
      </c>
      <c r="V699" t="s">
        <v>315</v>
      </c>
      <c r="W699" t="s">
        <v>316</v>
      </c>
      <c r="X699" t="s">
        <v>3262</v>
      </c>
      <c r="Y699" s="13"/>
      <c r="AA699" s="303">
        <v>1800</v>
      </c>
      <c r="AE699" s="17"/>
      <c r="AH699" t="s">
        <v>4</v>
      </c>
      <c r="AJ699" t="s">
        <v>1816</v>
      </c>
    </row>
    <row r="700" spans="2:36">
      <c r="B700" s="305" t="s">
        <v>3336</v>
      </c>
      <c r="C700" s="5" t="s">
        <v>3336</v>
      </c>
      <c r="D700" t="s">
        <v>3337</v>
      </c>
      <c r="K700" s="4"/>
      <c r="L700" s="4"/>
      <c r="M700" s="10"/>
      <c r="N700" s="14"/>
      <c r="P700" s="4"/>
      <c r="Y700" s="13"/>
      <c r="AA700" s="303">
        <v>-380.16</v>
      </c>
      <c r="AE700" s="17"/>
      <c r="AF700" t="s">
        <v>3286</v>
      </c>
      <c r="AH700" t="s">
        <v>4</v>
      </c>
      <c r="AJ700" t="s">
        <v>1816</v>
      </c>
    </row>
    <row r="701" spans="2:36">
      <c r="B701" s="5"/>
      <c r="C701" s="4"/>
      <c r="K701" s="4"/>
      <c r="L701" s="4"/>
      <c r="M701" s="10"/>
      <c r="N701" s="14"/>
      <c r="P701" s="4"/>
      <c r="Y701" s="13"/>
      <c r="AE701" s="17"/>
    </row>
    <row r="702" spans="2:36">
      <c r="B702" s="5"/>
      <c r="C702" s="4"/>
      <c r="K702" s="4"/>
      <c r="L702" s="4"/>
      <c r="M702" s="10"/>
      <c r="N702" s="14"/>
      <c r="P702" s="4"/>
      <c r="Y702" s="13"/>
      <c r="AE702" s="17"/>
    </row>
    <row r="703" spans="2:36">
      <c r="B703" s="5"/>
      <c r="C703" s="4"/>
      <c r="K703" s="4"/>
      <c r="L703" s="4"/>
      <c r="M703" s="10"/>
      <c r="N703" s="14"/>
      <c r="P703" s="4"/>
      <c r="Y703" s="13"/>
      <c r="AE703" s="17"/>
    </row>
    <row r="704" spans="2:36">
      <c r="B704" s="5"/>
      <c r="C704" s="4"/>
      <c r="K704" s="4"/>
      <c r="L704" s="4"/>
      <c r="M704" s="10"/>
      <c r="N704" s="14"/>
      <c r="P704" s="4"/>
      <c r="Y704" s="13"/>
      <c r="AE704" s="17"/>
    </row>
    <row r="705" spans="2:31">
      <c r="B705" s="5"/>
      <c r="C705" s="4"/>
      <c r="K705" s="4"/>
      <c r="L705" s="4"/>
      <c r="M705" s="10"/>
      <c r="N705" s="14"/>
      <c r="P705" s="4"/>
      <c r="Y705" s="13"/>
      <c r="AE705" s="17"/>
    </row>
    <row r="706" spans="2:31">
      <c r="B706" s="5"/>
      <c r="C706" s="4"/>
      <c r="K706" s="4"/>
      <c r="L706" s="4"/>
      <c r="M706" s="10"/>
      <c r="N706" s="14"/>
      <c r="P706" s="4"/>
      <c r="Y706" s="13"/>
      <c r="AE706" s="17"/>
    </row>
    <row r="707" spans="2:31">
      <c r="B707" s="5"/>
      <c r="C707" s="4"/>
      <c r="K707" s="4"/>
      <c r="L707" s="4"/>
      <c r="M707" s="10"/>
      <c r="N707" s="14"/>
      <c r="P707" s="4"/>
      <c r="Y707" s="13"/>
      <c r="AE707" s="17"/>
    </row>
    <row r="708" spans="2:31">
      <c r="B708" s="5"/>
      <c r="C708" s="4"/>
      <c r="K708" s="4"/>
      <c r="L708" s="4"/>
      <c r="M708" s="10"/>
      <c r="N708" s="14"/>
      <c r="P708" s="4"/>
      <c r="Y708" s="13"/>
      <c r="AE708" s="17"/>
    </row>
    <row r="709" spans="2:31">
      <c r="B709" s="5"/>
      <c r="C709" s="4"/>
      <c r="K709" s="4"/>
      <c r="L709" s="4"/>
      <c r="M709" s="10"/>
      <c r="N709" s="14"/>
      <c r="P709" s="4"/>
      <c r="Y709" s="13"/>
      <c r="AE709" s="17"/>
    </row>
    <row r="710" spans="2:31">
      <c r="B710" s="5"/>
      <c r="C710" s="4"/>
      <c r="K710" s="4"/>
      <c r="L710" s="4"/>
      <c r="M710" s="10"/>
      <c r="N710" s="14"/>
      <c r="P710" s="4"/>
      <c r="Y710" s="13"/>
      <c r="AE710" s="17"/>
    </row>
    <row r="711" spans="2:31">
      <c r="B711" s="5"/>
      <c r="C711" s="4"/>
      <c r="K711" s="4"/>
      <c r="L711" s="4"/>
      <c r="M711" s="10"/>
      <c r="N711" s="14"/>
      <c r="P711" s="4"/>
      <c r="Y711" s="13"/>
      <c r="AE711" s="17"/>
    </row>
    <row r="712" spans="2:31">
      <c r="B712" s="5"/>
      <c r="C712" s="4"/>
      <c r="K712" s="4"/>
      <c r="L712" s="4"/>
      <c r="M712" s="10"/>
      <c r="N712" s="14"/>
      <c r="P712" s="4"/>
      <c r="Y712" s="13"/>
      <c r="AE712" s="17"/>
    </row>
    <row r="713" spans="2:31">
      <c r="B713" s="5"/>
      <c r="C713" s="4"/>
      <c r="K713" s="4"/>
      <c r="L713" s="4"/>
      <c r="M713" s="10"/>
      <c r="N713" s="14"/>
      <c r="P713" s="4"/>
      <c r="Y713" s="13"/>
      <c r="AE713" s="17"/>
    </row>
    <row r="714" spans="2:31">
      <c r="B714" s="5"/>
      <c r="C714" s="4"/>
      <c r="K714" s="4"/>
      <c r="L714" s="4"/>
      <c r="M714" s="10"/>
      <c r="N714" s="14"/>
      <c r="P714" s="4"/>
      <c r="Y714" s="13"/>
      <c r="AE714" s="17"/>
    </row>
    <row r="715" spans="2:31">
      <c r="B715" s="5"/>
      <c r="C715" s="4"/>
      <c r="K715" s="4"/>
      <c r="L715" s="4"/>
      <c r="M715" s="10"/>
      <c r="N715" s="14"/>
      <c r="P715" s="4"/>
      <c r="Y715" s="13"/>
      <c r="AE715" s="17"/>
    </row>
    <row r="716" spans="2:31">
      <c r="B716" s="5"/>
      <c r="C716" s="4"/>
      <c r="K716" s="4"/>
      <c r="L716" s="4"/>
      <c r="M716" s="10"/>
      <c r="N716" s="14"/>
      <c r="P716" s="4"/>
      <c r="Y716" s="13"/>
      <c r="AE716" s="17"/>
    </row>
    <row r="717" spans="2:31">
      <c r="B717" s="5"/>
      <c r="C717" s="4"/>
      <c r="K717" s="4"/>
      <c r="L717" s="4"/>
      <c r="M717" s="10"/>
      <c r="N717" s="14"/>
      <c r="P717" s="4"/>
      <c r="Y717" s="13"/>
      <c r="AE717" s="17"/>
    </row>
    <row r="718" spans="2:31">
      <c r="B718" s="5"/>
      <c r="C718" s="4"/>
      <c r="K718" s="4"/>
      <c r="L718" s="4"/>
      <c r="M718" s="10"/>
      <c r="N718" s="14"/>
      <c r="P718" s="4"/>
      <c r="Y718" s="13"/>
      <c r="AE718" s="17"/>
    </row>
    <row r="719" spans="2:31">
      <c r="B719" s="5"/>
      <c r="C719" s="4"/>
      <c r="K719" s="4"/>
      <c r="L719" s="4"/>
      <c r="M719" s="10"/>
      <c r="N719" s="14"/>
      <c r="P719" s="4"/>
      <c r="Y719" s="13"/>
      <c r="AE719" s="17"/>
    </row>
    <row r="720" spans="2:31">
      <c r="B720" s="5"/>
      <c r="C720" s="4"/>
      <c r="K720" s="4"/>
      <c r="L720" s="4"/>
      <c r="M720" s="10"/>
      <c r="N720" s="14"/>
      <c r="P720" s="4"/>
      <c r="Y720" s="13"/>
      <c r="AE720" s="17"/>
    </row>
    <row r="721" spans="2:35">
      <c r="B721" s="5"/>
      <c r="C721" s="4"/>
      <c r="K721" s="4"/>
      <c r="L721" s="4"/>
      <c r="M721" s="10"/>
      <c r="N721" s="14"/>
      <c r="P721" s="4"/>
      <c r="Y721" s="13"/>
      <c r="AE721" s="17"/>
    </row>
    <row r="722" spans="2:35">
      <c r="B722" s="5"/>
      <c r="C722" s="4"/>
      <c r="K722" s="4"/>
      <c r="L722" s="4"/>
      <c r="M722" s="10"/>
      <c r="N722" s="14"/>
      <c r="P722" s="4"/>
      <c r="Y722" s="13"/>
      <c r="AE722" s="17"/>
    </row>
    <row r="723" spans="2:35">
      <c r="B723" s="5"/>
      <c r="C723" s="4"/>
      <c r="K723" s="4"/>
      <c r="L723" s="4"/>
      <c r="M723" s="10"/>
      <c r="N723" s="14"/>
      <c r="P723" s="4"/>
      <c r="Y723" s="13"/>
      <c r="AE723" s="17"/>
    </row>
    <row r="724" spans="2:35">
      <c r="B724" s="5"/>
      <c r="C724" s="4"/>
      <c r="K724" s="4"/>
      <c r="L724" s="4"/>
      <c r="M724" s="10"/>
      <c r="N724" s="14"/>
      <c r="P724" s="4"/>
      <c r="Y724" s="13"/>
      <c r="AE724" s="17"/>
    </row>
    <row r="725" spans="2:35">
      <c r="X725" s="76" t="s">
        <v>26</v>
      </c>
      <c r="Y725" s="77">
        <f>SUBTOTAL(9,Y2:Y681)</f>
        <v>1411201739.7313974</v>
      </c>
      <c r="Z725" s="78" t="s">
        <v>3356</v>
      </c>
      <c r="AA725" s="78"/>
      <c r="AB725" s="79"/>
      <c r="AC725" s="80"/>
      <c r="AD725" s="76" t="s">
        <v>26</v>
      </c>
      <c r="AE725" s="77">
        <f>SUBTOTAL(9,AE5:AE678)</f>
        <v>4396633954.6099968</v>
      </c>
      <c r="AF725" s="81" t="s">
        <v>3357</v>
      </c>
      <c r="AH725" t="s">
        <v>2107</v>
      </c>
      <c r="AI725" t="s">
        <v>2107</v>
      </c>
    </row>
    <row r="726" spans="2:35">
      <c r="AB726" s="76"/>
      <c r="AC726" s="82"/>
      <c r="AD726" s="76"/>
      <c r="AE726" s="83">
        <f>AE79+AE252+AE323+AE372+AE395+AE528</f>
        <v>406292.35</v>
      </c>
      <c r="AF726" s="81" t="s">
        <v>3358</v>
      </c>
      <c r="AH726" t="s">
        <v>2107</v>
      </c>
      <c r="AI726" t="s">
        <v>2107</v>
      </c>
    </row>
    <row r="727" spans="2:35">
      <c r="AB727" s="76"/>
      <c r="AC727" s="82"/>
      <c r="AD727" s="76"/>
      <c r="AE727" s="84">
        <f>AE299</f>
        <v>10032.709999999999</v>
      </c>
      <c r="AF727" s="81" t="s">
        <v>3359</v>
      </c>
      <c r="AH727" t="s">
        <v>2107</v>
      </c>
      <c r="AI727" t="s">
        <v>2107</v>
      </c>
    </row>
    <row r="728" spans="2:35">
      <c r="K728" s="4"/>
      <c r="L728" s="4"/>
      <c r="M728" s="10"/>
      <c r="N728" s="4"/>
      <c r="P728" s="4"/>
      <c r="X728" s="4"/>
      <c r="AD728" s="4"/>
      <c r="AE728" s="11"/>
    </row>
    <row r="729" spans="2:35">
      <c r="AF729" s="17"/>
    </row>
    <row r="730" spans="2:35">
      <c r="Y730" s="13"/>
      <c r="AF730" s="17"/>
    </row>
    <row r="731" spans="2:35">
      <c r="Y731" s="13"/>
      <c r="AF731" s="17"/>
    </row>
    <row r="732" spans="2:35">
      <c r="AF732" s="17"/>
    </row>
    <row r="864" spans="4:4">
      <c r="D864" s="3"/>
    </row>
    <row r="865" spans="4:4">
      <c r="D865" s="3"/>
    </row>
    <row r="866" spans="4:4">
      <c r="D866" s="3"/>
    </row>
    <row r="867" spans="4:4">
      <c r="D867" s="3"/>
    </row>
    <row r="868" spans="4:4">
      <c r="D868" s="3"/>
    </row>
    <row r="869" spans="4:4">
      <c r="D869" s="3"/>
    </row>
    <row r="870" spans="4:4">
      <c r="D870" s="3"/>
    </row>
    <row r="871" spans="4:4">
      <c r="D871" s="3"/>
    </row>
    <row r="872" spans="4:4">
      <c r="D872" s="3"/>
    </row>
    <row r="873" spans="4:4">
      <c r="D873" s="3"/>
    </row>
    <row r="874" spans="4:4">
      <c r="D874" s="3"/>
    </row>
    <row r="875" spans="4:4">
      <c r="D875" s="3"/>
    </row>
    <row r="876" spans="4:4">
      <c r="D876" s="3"/>
    </row>
    <row r="877" spans="4:4">
      <c r="D877" s="3"/>
    </row>
    <row r="878" spans="4:4">
      <c r="D878" s="3"/>
    </row>
    <row r="879" spans="4:4">
      <c r="D879" s="3"/>
    </row>
    <row r="880" spans="4:4">
      <c r="D880" s="3"/>
    </row>
    <row r="881" spans="4:4">
      <c r="D881" s="3"/>
    </row>
    <row r="882" spans="4:4">
      <c r="D882" s="3"/>
    </row>
    <row r="883" spans="4:4">
      <c r="D883" s="3"/>
    </row>
    <row r="884" spans="4:4">
      <c r="D884" s="3"/>
    </row>
    <row r="885" spans="4:4">
      <c r="D885" s="3"/>
    </row>
    <row r="886" spans="4:4">
      <c r="D886" s="3"/>
    </row>
    <row r="887" spans="4:4">
      <c r="D887" s="3"/>
    </row>
    <row r="888" spans="4:4">
      <c r="D888" s="3"/>
    </row>
    <row r="889" spans="4:4">
      <c r="D889" s="3"/>
    </row>
    <row r="890" spans="4:4">
      <c r="D890" s="3"/>
    </row>
    <row r="891" spans="4:4">
      <c r="D891" s="3"/>
    </row>
    <row r="892" spans="4:4">
      <c r="D892" s="3"/>
    </row>
    <row r="893" spans="4:4">
      <c r="D893" s="3"/>
    </row>
    <row r="894" spans="4:4">
      <c r="D894" s="3"/>
    </row>
    <row r="895" spans="4:4">
      <c r="D895" s="3"/>
    </row>
    <row r="896" spans="4:4">
      <c r="D896" s="3"/>
    </row>
    <row r="897" spans="4:4">
      <c r="D897" s="3"/>
    </row>
    <row r="898" spans="4:4">
      <c r="D898" s="3"/>
    </row>
    <row r="899" spans="4:4">
      <c r="D899" s="3"/>
    </row>
    <row r="900" spans="4:4">
      <c r="D900" s="3"/>
    </row>
    <row r="901" spans="4:4">
      <c r="D901" s="3"/>
    </row>
    <row r="902" spans="4:4">
      <c r="D902" s="3"/>
    </row>
    <row r="903" spans="4:4">
      <c r="D903" s="3"/>
    </row>
    <row r="904" spans="4:4">
      <c r="D904" s="3"/>
    </row>
    <row r="905" spans="4:4">
      <c r="D905" s="3"/>
    </row>
    <row r="906" spans="4:4">
      <c r="D906" s="3"/>
    </row>
    <row r="907" spans="4:4">
      <c r="D907" s="3"/>
    </row>
    <row r="908" spans="4:4">
      <c r="D908" s="3"/>
    </row>
    <row r="909" spans="4:4">
      <c r="D909" s="3"/>
    </row>
    <row r="910" spans="4:4">
      <c r="D910" s="3"/>
    </row>
    <row r="911" spans="4:4">
      <c r="D911" s="3"/>
    </row>
    <row r="912" spans="4:4">
      <c r="D912" s="3"/>
    </row>
    <row r="913" spans="4:4">
      <c r="D913" s="3"/>
    </row>
    <row r="914" spans="4:4">
      <c r="D914" s="3"/>
    </row>
    <row r="915" spans="4:4">
      <c r="D915" s="3"/>
    </row>
    <row r="916" spans="4:4">
      <c r="D916" s="3"/>
    </row>
    <row r="917" spans="4:4">
      <c r="D917" s="3"/>
    </row>
    <row r="918" spans="4:4">
      <c r="D918" s="3"/>
    </row>
    <row r="919" spans="4:4">
      <c r="D919" s="3"/>
    </row>
    <row r="920" spans="4:4">
      <c r="D920" s="3"/>
    </row>
    <row r="921" spans="4:4">
      <c r="D921" s="3"/>
    </row>
    <row r="922" spans="4:4">
      <c r="D922" s="3"/>
    </row>
    <row r="923" spans="4:4">
      <c r="D923" s="3"/>
    </row>
    <row r="924" spans="4:4">
      <c r="D924" s="3"/>
    </row>
    <row r="925" spans="4:4">
      <c r="D925" s="3"/>
    </row>
    <row r="926" spans="4:4">
      <c r="D926" s="3"/>
    </row>
    <row r="927" spans="4:4">
      <c r="D927" s="3"/>
    </row>
    <row r="928" spans="4:4">
      <c r="D928" s="3"/>
    </row>
    <row r="929" spans="4:4">
      <c r="D929" s="3"/>
    </row>
    <row r="930" spans="4:4">
      <c r="D930" s="3"/>
    </row>
    <row r="931" spans="4:4">
      <c r="D931" s="3"/>
    </row>
    <row r="932" spans="4:4">
      <c r="D932" s="3"/>
    </row>
    <row r="933" spans="4:4">
      <c r="D933" s="3"/>
    </row>
    <row r="934" spans="4:4">
      <c r="D934" s="3"/>
    </row>
    <row r="935" spans="4:4">
      <c r="D935" s="3"/>
    </row>
    <row r="936" spans="4:4">
      <c r="D936" s="3"/>
    </row>
    <row r="937" spans="4:4">
      <c r="D937" s="3"/>
    </row>
    <row r="938" spans="4:4">
      <c r="D938" s="3"/>
    </row>
    <row r="939" spans="4:4">
      <c r="D939" s="3"/>
    </row>
    <row r="940" spans="4:4">
      <c r="D940" s="3"/>
    </row>
    <row r="941" spans="4:4">
      <c r="D941" s="3"/>
    </row>
    <row r="942" spans="4:4">
      <c r="D942" s="3"/>
    </row>
    <row r="943" spans="4:4">
      <c r="D943" s="3"/>
    </row>
    <row r="944" spans="4:4">
      <c r="D944" s="3"/>
    </row>
    <row r="945" spans="4:4">
      <c r="D945" s="3"/>
    </row>
    <row r="946" spans="4:4">
      <c r="D946" s="3"/>
    </row>
    <row r="947" spans="4:4">
      <c r="D947" s="3"/>
    </row>
    <row r="948" spans="4:4">
      <c r="D948" s="3"/>
    </row>
    <row r="949" spans="4:4">
      <c r="D949" s="3"/>
    </row>
    <row r="950" spans="4:4">
      <c r="D950" s="3"/>
    </row>
    <row r="951" spans="4:4">
      <c r="D951" s="3"/>
    </row>
    <row r="952" spans="4:4">
      <c r="D952" s="3"/>
    </row>
    <row r="953" spans="4:4">
      <c r="D953" s="3"/>
    </row>
    <row r="954" spans="4:4">
      <c r="D954" s="3"/>
    </row>
    <row r="955" spans="4:4">
      <c r="D955" s="3"/>
    </row>
    <row r="956" spans="4:4">
      <c r="D956" s="3"/>
    </row>
    <row r="957" spans="4:4">
      <c r="D957" s="3"/>
    </row>
    <row r="958" spans="4:4">
      <c r="D958" s="3"/>
    </row>
    <row r="959" spans="4:4">
      <c r="D959" s="3"/>
    </row>
    <row r="960" spans="4:4">
      <c r="D960" s="3"/>
    </row>
    <row r="961" spans="4:4">
      <c r="D961" s="3"/>
    </row>
    <row r="962" spans="4:4">
      <c r="D962" s="3"/>
    </row>
    <row r="963" spans="4:4">
      <c r="D963" s="3"/>
    </row>
    <row r="964" spans="4:4">
      <c r="D964" s="3"/>
    </row>
    <row r="965" spans="4:4">
      <c r="D965" s="3"/>
    </row>
    <row r="966" spans="4:4">
      <c r="D966" s="3"/>
    </row>
    <row r="967" spans="4:4">
      <c r="D967" s="3"/>
    </row>
    <row r="968" spans="4:4">
      <c r="D968" s="3"/>
    </row>
    <row r="969" spans="4:4">
      <c r="D969" s="3"/>
    </row>
    <row r="970" spans="4:4">
      <c r="D970" s="3"/>
    </row>
    <row r="971" spans="4:4">
      <c r="D971" s="3"/>
    </row>
    <row r="972" spans="4:4">
      <c r="D972" s="3"/>
    </row>
    <row r="973" spans="4:4">
      <c r="D973" s="3"/>
    </row>
    <row r="974" spans="4:4">
      <c r="D974" s="3"/>
    </row>
    <row r="975" spans="4:4">
      <c r="D975" s="3"/>
    </row>
    <row r="976" spans="4:4">
      <c r="D976" s="3"/>
    </row>
    <row r="977" spans="4:4">
      <c r="D977" s="3"/>
    </row>
    <row r="978" spans="4:4">
      <c r="D978" s="3"/>
    </row>
    <row r="979" spans="4:4">
      <c r="D979" s="3"/>
    </row>
    <row r="980" spans="4:4">
      <c r="D980" s="3"/>
    </row>
    <row r="981" spans="4:4">
      <c r="D981" s="3"/>
    </row>
    <row r="982" spans="4:4">
      <c r="D982" s="3"/>
    </row>
    <row r="983" spans="4:4">
      <c r="D983" s="3"/>
    </row>
    <row r="984" spans="4:4">
      <c r="D984" s="3"/>
    </row>
    <row r="985" spans="4:4">
      <c r="D985" s="3"/>
    </row>
    <row r="986" spans="4:4">
      <c r="D986" s="3"/>
    </row>
    <row r="987" spans="4:4">
      <c r="D987" s="3"/>
    </row>
    <row r="988" spans="4:4">
      <c r="D988" s="3"/>
    </row>
    <row r="989" spans="4:4">
      <c r="D989" s="3"/>
    </row>
    <row r="990" spans="4:4">
      <c r="D990" s="3"/>
    </row>
    <row r="991" spans="4:4">
      <c r="D991" s="3"/>
    </row>
    <row r="992" spans="4:4">
      <c r="D992" s="3"/>
    </row>
    <row r="993" spans="4:4">
      <c r="D993" s="3"/>
    </row>
    <row r="994" spans="4:4">
      <c r="D994" s="3"/>
    </row>
    <row r="995" spans="4:4">
      <c r="D995" s="3"/>
    </row>
    <row r="996" spans="4:4">
      <c r="D996" s="3"/>
    </row>
    <row r="997" spans="4:4">
      <c r="D997" s="3"/>
    </row>
    <row r="998" spans="4:4">
      <c r="D998" s="3"/>
    </row>
    <row r="999" spans="4:4">
      <c r="D999" s="3"/>
    </row>
    <row r="1000" spans="4:4">
      <c r="D1000" s="3"/>
    </row>
    <row r="1001" spans="4:4">
      <c r="D1001" s="3"/>
    </row>
    <row r="1002" spans="4:4">
      <c r="D1002" s="3"/>
    </row>
    <row r="1003" spans="4:4">
      <c r="D1003" s="3"/>
    </row>
    <row r="1004" spans="4:4">
      <c r="D1004" s="3"/>
    </row>
    <row r="1005" spans="4:4">
      <c r="D1005" s="3"/>
    </row>
    <row r="1006" spans="4:4">
      <c r="D1006" s="3"/>
    </row>
    <row r="1007" spans="4:4">
      <c r="D1007" s="3"/>
    </row>
    <row r="1008" spans="4:4">
      <c r="D1008" s="3"/>
    </row>
    <row r="1009" spans="4:4">
      <c r="D1009" s="3"/>
    </row>
    <row r="1010" spans="4:4">
      <c r="D1010" s="3"/>
    </row>
    <row r="1011" spans="4:4">
      <c r="D1011" s="3"/>
    </row>
    <row r="1012" spans="4:4">
      <c r="D1012" s="3"/>
    </row>
    <row r="1013" spans="4:4">
      <c r="D1013" s="3"/>
    </row>
    <row r="1014" spans="4:4">
      <c r="D1014" s="3"/>
    </row>
    <row r="1015" spans="4:4">
      <c r="D1015" s="3"/>
    </row>
    <row r="1016" spans="4:4">
      <c r="D1016" s="3"/>
    </row>
    <row r="1017" spans="4:4">
      <c r="D1017" s="3"/>
    </row>
    <row r="1018" spans="4:4">
      <c r="D1018" s="3"/>
    </row>
    <row r="1019" spans="4:4">
      <c r="D1019" s="3"/>
    </row>
    <row r="1020" spans="4:4">
      <c r="D1020" s="3"/>
    </row>
    <row r="1021" spans="4:4">
      <c r="D1021" s="3"/>
    </row>
    <row r="1022" spans="4:4">
      <c r="D1022" s="3"/>
    </row>
    <row r="1023" spans="4:4">
      <c r="D1023" s="3"/>
    </row>
    <row r="1024" spans="4:4">
      <c r="D1024" s="3"/>
    </row>
    <row r="1025" spans="4:4">
      <c r="D1025" s="3"/>
    </row>
    <row r="1026" spans="4:4">
      <c r="D1026" s="3"/>
    </row>
    <row r="1027" spans="4:4">
      <c r="D1027" s="3"/>
    </row>
    <row r="1028" spans="4:4">
      <c r="D1028" s="3"/>
    </row>
    <row r="1029" spans="4:4">
      <c r="D1029" s="3"/>
    </row>
    <row r="1030" spans="4:4">
      <c r="D1030" s="3"/>
    </row>
    <row r="1031" spans="4:4">
      <c r="D1031" s="3"/>
    </row>
    <row r="1032" spans="4:4">
      <c r="D1032" s="3"/>
    </row>
    <row r="1033" spans="4:4">
      <c r="D1033" s="3"/>
    </row>
    <row r="1034" spans="4:4">
      <c r="D1034" s="3"/>
    </row>
    <row r="1035" spans="4:4">
      <c r="D1035" s="3"/>
    </row>
    <row r="1036" spans="4:4">
      <c r="D1036" s="3"/>
    </row>
    <row r="1037" spans="4:4">
      <c r="D1037" s="3"/>
    </row>
    <row r="1038" spans="4:4">
      <c r="D1038" s="3"/>
    </row>
    <row r="1039" spans="4:4">
      <c r="D1039" s="3"/>
    </row>
    <row r="1040" spans="4:4">
      <c r="D1040" s="3"/>
    </row>
    <row r="1041" spans="4:4">
      <c r="D1041" s="3"/>
    </row>
    <row r="1042" spans="4:4">
      <c r="D1042" s="3"/>
    </row>
    <row r="1043" spans="4:4">
      <c r="D1043" s="3"/>
    </row>
    <row r="1044" spans="4:4">
      <c r="D1044" s="3"/>
    </row>
    <row r="1045" spans="4:4">
      <c r="D1045" s="3"/>
    </row>
    <row r="1046" spans="4:4">
      <c r="D1046" s="3"/>
    </row>
    <row r="1047" spans="4:4">
      <c r="D1047" s="3"/>
    </row>
    <row r="1048" spans="4:4">
      <c r="D1048" s="3"/>
    </row>
    <row r="1049" spans="4:4">
      <c r="D1049" s="3"/>
    </row>
    <row r="1050" spans="4:4">
      <c r="D1050" s="3"/>
    </row>
    <row r="1051" spans="4:4">
      <c r="D1051" s="3"/>
    </row>
    <row r="1052" spans="4:4">
      <c r="D1052" s="3"/>
    </row>
    <row r="1053" spans="4:4">
      <c r="D1053" s="3"/>
    </row>
    <row r="1054" spans="4:4">
      <c r="D1054" s="3"/>
    </row>
    <row r="1055" spans="4:4">
      <c r="D1055" s="3"/>
    </row>
    <row r="1056" spans="4:4">
      <c r="D1056" s="3"/>
    </row>
    <row r="1057" spans="4:4">
      <c r="D1057" s="3"/>
    </row>
    <row r="1058" spans="4:4">
      <c r="D1058" s="3"/>
    </row>
    <row r="1059" spans="4:4">
      <c r="D1059" s="3"/>
    </row>
    <row r="1060" spans="4:4">
      <c r="D1060" s="3"/>
    </row>
    <row r="1061" spans="4:4">
      <c r="D1061" s="3"/>
    </row>
    <row r="1062" spans="4:4">
      <c r="D1062" s="3"/>
    </row>
    <row r="1063" spans="4:4">
      <c r="D1063" s="3"/>
    </row>
    <row r="1064" spans="4:4">
      <c r="D1064" s="3"/>
    </row>
    <row r="1065" spans="4:4">
      <c r="D1065" s="3"/>
    </row>
    <row r="1066" spans="4:4">
      <c r="D1066" s="3"/>
    </row>
    <row r="1067" spans="4:4">
      <c r="D1067" s="3"/>
    </row>
    <row r="1068" spans="4:4">
      <c r="D1068" s="3"/>
    </row>
    <row r="1069" spans="4:4">
      <c r="D1069" s="3"/>
    </row>
    <row r="1070" spans="4:4">
      <c r="D1070" s="3"/>
    </row>
    <row r="1071" spans="4:4">
      <c r="D1071" s="3"/>
    </row>
    <row r="1072" spans="4:4">
      <c r="D1072" s="3"/>
    </row>
    <row r="1073" spans="4:4">
      <c r="D1073" s="3"/>
    </row>
    <row r="1074" spans="4:4">
      <c r="D1074" s="3"/>
    </row>
    <row r="1075" spans="4:4">
      <c r="D1075" s="3"/>
    </row>
    <row r="1076" spans="4:4">
      <c r="D1076" s="3"/>
    </row>
    <row r="1077" spans="4:4">
      <c r="D1077" s="3"/>
    </row>
    <row r="1078" spans="4:4">
      <c r="D1078" s="3"/>
    </row>
    <row r="1079" spans="4:4">
      <c r="D1079" s="3"/>
    </row>
    <row r="1080" spans="4:4">
      <c r="D1080" s="3"/>
    </row>
    <row r="1081" spans="4:4">
      <c r="D1081" s="3"/>
    </row>
    <row r="1082" spans="4:4">
      <c r="D1082" s="3"/>
    </row>
    <row r="1083" spans="4:4">
      <c r="D1083" s="3"/>
    </row>
    <row r="1084" spans="4:4">
      <c r="D1084" s="3"/>
    </row>
    <row r="1085" spans="4:4">
      <c r="D1085" s="3"/>
    </row>
    <row r="1086" spans="4:4">
      <c r="D1086" s="3"/>
    </row>
    <row r="1087" spans="4:4">
      <c r="D1087" s="3"/>
    </row>
    <row r="1088" spans="4:4">
      <c r="D1088" s="3"/>
    </row>
    <row r="1089" spans="4:4">
      <c r="D1089" s="3"/>
    </row>
    <row r="1090" spans="4:4">
      <c r="D1090" s="3"/>
    </row>
    <row r="1091" spans="4:4">
      <c r="D1091" s="3"/>
    </row>
    <row r="1092" spans="4:4">
      <c r="D1092" s="3"/>
    </row>
    <row r="1093" spans="4:4">
      <c r="D1093" s="3"/>
    </row>
    <row r="1094" spans="4:4">
      <c r="D1094" s="3"/>
    </row>
    <row r="1095" spans="4:4">
      <c r="D1095" s="3"/>
    </row>
    <row r="1096" spans="4:4">
      <c r="D1096" s="3"/>
    </row>
    <row r="1097" spans="4:4">
      <c r="D1097" s="3"/>
    </row>
    <row r="1098" spans="4:4">
      <c r="D1098" s="3"/>
    </row>
    <row r="1099" spans="4:4">
      <c r="D1099" s="3"/>
    </row>
    <row r="1100" spans="4:4">
      <c r="D1100" s="3"/>
    </row>
    <row r="1101" spans="4:4">
      <c r="D1101" s="3"/>
    </row>
    <row r="1102" spans="4:4">
      <c r="D1102" s="3"/>
    </row>
    <row r="1103" spans="4:4">
      <c r="D1103" s="3"/>
    </row>
    <row r="1104" spans="4:4">
      <c r="D1104" s="3"/>
    </row>
    <row r="1105" spans="4:4">
      <c r="D1105" s="3"/>
    </row>
    <row r="1106" spans="4:4">
      <c r="D1106" s="3"/>
    </row>
    <row r="1107" spans="4:4">
      <c r="D1107" s="3"/>
    </row>
    <row r="1108" spans="4:4">
      <c r="D1108" s="3"/>
    </row>
    <row r="1109" spans="4:4">
      <c r="D1109" s="3"/>
    </row>
    <row r="1110" spans="4:4">
      <c r="D1110" s="3"/>
    </row>
    <row r="1111" spans="4:4">
      <c r="D1111" s="3"/>
    </row>
    <row r="1112" spans="4:4">
      <c r="D1112" s="3"/>
    </row>
    <row r="1113" spans="4:4">
      <c r="D1113" s="3"/>
    </row>
    <row r="1114" spans="4:4">
      <c r="D1114" s="3"/>
    </row>
    <row r="1115" spans="4:4">
      <c r="D1115" s="3"/>
    </row>
    <row r="1116" spans="4:4">
      <c r="D1116" s="3"/>
    </row>
    <row r="1117" spans="4:4">
      <c r="D1117" s="3"/>
    </row>
    <row r="1118" spans="4:4">
      <c r="D1118" s="3"/>
    </row>
    <row r="1119" spans="4:4">
      <c r="D1119" s="3"/>
    </row>
    <row r="1120" spans="4:4">
      <c r="D1120" s="3"/>
    </row>
    <row r="1121" spans="4:4">
      <c r="D1121" s="3"/>
    </row>
    <row r="1122" spans="4:4">
      <c r="D1122" s="3"/>
    </row>
    <row r="1123" spans="4:4">
      <c r="D1123" s="3"/>
    </row>
    <row r="1124" spans="4:4">
      <c r="D1124" s="3"/>
    </row>
    <row r="1125" spans="4:4">
      <c r="D1125" s="3"/>
    </row>
    <row r="1126" spans="4:4">
      <c r="D1126" s="3"/>
    </row>
    <row r="1127" spans="4:4">
      <c r="D1127" s="3"/>
    </row>
    <row r="1128" spans="4:4">
      <c r="D1128" s="3"/>
    </row>
    <row r="1129" spans="4:4">
      <c r="D1129" s="3"/>
    </row>
    <row r="1130" spans="4:4">
      <c r="D1130" s="3"/>
    </row>
    <row r="1131" spans="4:4">
      <c r="D1131" s="3"/>
    </row>
    <row r="1132" spans="4:4">
      <c r="D1132" s="3"/>
    </row>
    <row r="1133" spans="4:4">
      <c r="D1133" s="3"/>
    </row>
    <row r="1134" spans="4:4">
      <c r="D1134" s="3"/>
    </row>
    <row r="1135" spans="4:4">
      <c r="D1135" s="3"/>
    </row>
    <row r="1136" spans="4:4">
      <c r="D1136" s="3"/>
    </row>
    <row r="1137" spans="4:4">
      <c r="D1137" s="3"/>
    </row>
    <row r="1138" spans="4:4">
      <c r="D1138" s="3"/>
    </row>
    <row r="1139" spans="4:4">
      <c r="D1139" s="3"/>
    </row>
    <row r="1140" spans="4:4">
      <c r="D1140" s="3"/>
    </row>
    <row r="1141" spans="4:4">
      <c r="D1141" s="3"/>
    </row>
    <row r="1142" spans="4:4">
      <c r="D1142" s="3"/>
    </row>
    <row r="1143" spans="4:4">
      <c r="D1143" s="3"/>
    </row>
    <row r="1144" spans="4:4">
      <c r="D1144" s="3"/>
    </row>
    <row r="1145" spans="4:4">
      <c r="D1145" s="3"/>
    </row>
    <row r="1146" spans="4:4">
      <c r="D1146" s="3"/>
    </row>
    <row r="1147" spans="4:4">
      <c r="D1147" s="3"/>
    </row>
    <row r="1148" spans="4:4">
      <c r="D1148" s="3"/>
    </row>
    <row r="1149" spans="4:4">
      <c r="D1149" s="3"/>
    </row>
    <row r="1150" spans="4:4">
      <c r="D1150" s="3"/>
    </row>
    <row r="1151" spans="4:4">
      <c r="D1151" s="3"/>
    </row>
    <row r="1152" spans="4:4">
      <c r="D1152" s="3"/>
    </row>
    <row r="1153" spans="4:4">
      <c r="D1153" s="3"/>
    </row>
    <row r="1154" spans="4:4">
      <c r="D1154" s="3"/>
    </row>
    <row r="1155" spans="4:4">
      <c r="D1155" s="3"/>
    </row>
    <row r="1156" spans="4:4">
      <c r="D1156" s="3"/>
    </row>
    <row r="1157" spans="4:4">
      <c r="D1157" s="3"/>
    </row>
    <row r="1158" spans="4:4">
      <c r="D1158" s="3"/>
    </row>
    <row r="1159" spans="4:4">
      <c r="D1159" s="3"/>
    </row>
    <row r="1160" spans="4:4">
      <c r="D1160" s="3"/>
    </row>
    <row r="1161" spans="4:4">
      <c r="D1161" s="3"/>
    </row>
    <row r="1162" spans="4:4">
      <c r="D1162" s="3"/>
    </row>
    <row r="1163" spans="4:4">
      <c r="D1163" s="3"/>
    </row>
    <row r="1164" spans="4:4">
      <c r="D1164" s="3"/>
    </row>
    <row r="1165" spans="4:4">
      <c r="D1165" s="3"/>
    </row>
    <row r="1166" spans="4:4">
      <c r="D1166" s="3"/>
    </row>
  </sheetData>
  <autoFilter ref="A1:IL700" xr:uid="{00000000-0009-0000-0000-000009000000}"/>
  <phoneticPr fontId="4" type="noConversion"/>
  <dataValidations xWindow="850" yWindow="590" count="5">
    <dataValidation type="custom" allowBlank="1" showInputMessage="1" showErrorMessage="1" prompt="SOMENTE PERMITIDO 100 CARACTERES" sqref="B33:B39 B41:B56 F278:F282 B113:B117 B126:B130 H289:H292 B677 AE582:AH582 B609:C609 M650:X650 Y554:Y556 Y535 Y538:Y548 AF185 AF25 AF392 AF195 AF187 AF583:AF593 B606:C606 B624:C624 AF527 B611:C611 C613:C615 B614 AF621 B622:C622 AD285:AD287 AD550:AD564 AB521:AC521 Y243 AH630 AC680 Y518 AI25 AE267:AH293 Y505 Y527:Y528 Y278 W630:X630 AH583:AH593 AI23 L2:L681 AI278 AI527 AD527:AD531 AI533:AI535 AI542:AI548 Y287 W529:W535 X530:X535 B626:B629 AI267:AI275 AB641:AC642 AB35:AC35 AB53:AC53 AC64:AC66 AB112:AC112 AC118 AC129:AC130 F657 AC203 AB236:AC236 AC247:AC249 AB257:AC257 AC258:AC259 AB608:AC608 AB307:AC307 AB323:AC323 AC341:AC342 AB350:AC350 AB364:AC364 AC363 AB382:AC382 AC380 AB395:AC395 AB447:AC447 AC483 AC486:AC487 AB500:AC500 AB514:AC514 AB525:AC525 AB571:AC571 AD267:AD276 AC651 AC267:AC294 AD533:AD535 AD542:AD548 AE583:AE586 AD584:AD586 AF579 AF454 AB18:AC18 AB29:AC29 AB61:AC61 AB25 AB124:AC124 AB188:AC188 AB227:AC227 M632:P633 Y268:Y275 D632:E633 H634:H636 H728:J728 B728:C728 H640 C632:C635 B631:B635 B636:C636 C640:C642 AC636 H632 AB610:AC610 AB151:AC151 AB260:AC260 AB338:AC339 AB355:AC355 AC457 AC463:AC464 AB562 M572:X575 H652 F598:F599 AI530:AI531 AI584 AK632:IL633 AB632:AI633 AF650:AG650 AC644:AC649 X576 K72:K91 Y437 R632:X633 AK572:IV575 Y281 Y283:Y285 Y533 F291:F293 AC568:AC570 Y572 Y291 Y289 Y256 Y552 Y64 Y622 Y530:Y531 Y246 W669 B640:B654 B674:B675 AI281:AI287 B2:B31 B83:B111 B58:B80 B119:B124 AC140 B132:B150 C2:C581 W537:X564 AI289:AI293 AG527:AH564 AC513 AE527:AE564 AF529:AF564 AI537:AI540 AD537:AD540 AD588:AD595 B195:B581 F647 B667:B672 AC16 AC120 AC30 AC34 AC37 AC39:AC41 AC43 AC46 AC48:AC49 AC56 AC58:AC59 AC62 AC68 AC70:AC71 AC83 AC85 AC88 AC90 AC92 AC96 AC99:AC100 AC102:AC103 AC105 AC107:AC108 AC110 AB79 AB77 AC137 AC158 AC163 AC170:AC171 AC177 AC179 AC191 AC194:AC196 AC148:AC150 AC209 AC211 AC213 AC219 AC221 AC229 AC231 AC237 AC242 AC244 AC207 AC252:AC253 AC263:AC265 AB285:AB286 AC298:AC300 AC303 AC309 AC316 AC319 AC322 AC326 AC332 AC334 AC337 AC344:AC346 AC352:AC354 AC356 AC361 AB282 AC369:AC372 AC375 AC378 AB279:AB280 AC393 AC396:AC397 AC400:AC401 AC404 AC413:AC414 AC418:AC419 AC424:AC425 AC428 AC431 AC434 AC437:AC438 AC442:AC444 AC446 AC449 AC455 AC389 AC474 AC478:AC480 AC466:AC467 AC495:AC497 AC502 AC505:AC506 AC508 AB495 AC527:AC565 AC591:AC592 AC595:AC596 AC599 AC602 AC604 AC607 AC620:AC621 AC624 AC628:AC629 AB584:AB586 AB649 AC659 AC664 AC667 AC669 AC676 D267:D271 M267:X293 D278:D282 D273:D276 AD292 F273 D284:D286 D291:D293 N527:R564 S528:S564 T527:U564 M528:M564 V529:V564 H646:H647 F554:F564 F582 F592 C644:C656 AC132:AC133 AC23:AC27 AC77:AC79 K31:K64 AB267 AB269:AB276 K8 AB527:AB528 AB532:AB536 AB538:AB543 AB545:AB546 AB548:AB550 AB552:AB558 AB560 Y559:Y564 AI550:AI564 AC582:AC587 AD280 AD282:AD283 AD289:AD290 F267:F271 F275:F276 E267:E293 N341 F285:F286 E527:E564 K66:K70 F528:F533 F535:F552 G527:H564 K700:L700 D572:H575 E650:H650 AK650:IV650 B152:B193 AK267:IV293 AK527:IV564 AC572:AI575 Y575 K2:K4 AB573:AB575 AB650:AC650 W701:X724 K685 G632:G633 W670:X699 C658:C724 B679:B724 I682:J699 H701:J724 G267:G293 H267:H279 H654:H655 H657:H660 H662:H699 H341 H282:H286 K159:K286 K289:K681" xr:uid="{00000000-0002-0000-0900-000000000000}">
      <formula1>LTE(LEN(B2),(100))</formula1>
    </dataValidation>
    <dataValidation type="custom" allowBlank="1" showInputMessage="1" showErrorMessage="1" prompt="SOMENTE PERMITIDO 9 CARACTERES" sqref="G265:H266 G576:H577 G641:H642 H633 G648:H649 I652:J652 G565:H571 H232:H264 G9:G264 I654:J681 I620:I650 J2:J651 H2:I93 H619:I619 AF141:AF156 K5:K7 K9:K30 G651:I651 G653:J653 G700:J700 K142 I95:I618 H95:H230 H280:H281 H661 H589 H593 H624 H630:H631 G644:G645 H643:H645 H656 G294:G526 H293:H340 H342:H526 H287:H288 K287:K288" xr:uid="{00000000-0002-0000-0900-000001000000}">
      <formula1>LTE(LEN(G2),(8))</formula1>
    </dataValidation>
    <dataValidation type="custom" allowBlank="1" showInputMessage="1" showErrorMessage="1" prompt="SOMENTE PERMITIDO 2 CARACTERES" sqref="G2:G8" xr:uid="{00000000-0002-0000-0900-000002000000}">
      <formula1>LTE(LEN(G2),(2))</formula1>
    </dataValidation>
    <dataValidation type="custom" allowBlank="1" showInputMessage="1" showErrorMessage="1" prompt="Número permitido é de 15 caracteres." sqref="D1029 D1033 D1037 D1076 D894 D904 D944 D962 D989 D492 D173 D180 D453 D313 D323 D362 D379 D405 D445 D449 D244" xr:uid="{00000000-0002-0000-0900-000003000000}">
      <formula1>LTE(LEN(D173),(15))</formula1>
    </dataValidation>
    <dataValidation type="custom" allowBlank="1" showInputMessage="1" showErrorMessage="1" prompt="SOMENTE PERMITIDO 15 CARACTERES" sqref="D143" xr:uid="{00000000-0002-0000-0900-000004000000}">
      <formula1>LTE(LEN(D143),(15))</formula1>
    </dataValidation>
  </dataValidations>
  <hyperlinks>
    <hyperlink ref="K684" r:id="rId1" xr:uid="{00000000-0004-0000-0900-000000000000}"/>
    <hyperlink ref="K690" r:id="rId2" xr:uid="{00000000-0004-0000-0900-000001000000}"/>
    <hyperlink ref="K687" r:id="rId3" xr:uid="{00000000-0004-0000-0900-000002000000}"/>
    <hyperlink ref="K686" r:id="rId4" xr:uid="{00000000-0004-0000-0900-000003000000}"/>
    <hyperlink ref="K695" r:id="rId5" xr:uid="{00000000-0004-0000-0900-000004000000}"/>
    <hyperlink ref="K694" r:id="rId6" xr:uid="{00000000-0004-0000-0900-000005000000}"/>
  </hyperlinks>
  <pageMargins left="0.511811024" right="0.511811024" top="0.78740157499999996" bottom="0.78740157499999996" header="0.31496062000000002" footer="0.3149606200000000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ilha9"/>
  <dimension ref="A1:AI10"/>
  <sheetViews>
    <sheetView zoomScale="90" zoomScaleNormal="90" workbookViewId="0">
      <selection activeCell="K279" sqref="K279"/>
    </sheetView>
  </sheetViews>
  <sheetFormatPr defaultRowHeight="15"/>
  <cols>
    <col min="1" max="1" width="9.28515625" style="1" customWidth="1"/>
    <col min="2" max="2" width="29.28515625" customWidth="1"/>
    <col min="3" max="3" width="30.42578125" customWidth="1"/>
    <col min="4" max="4" width="18.7109375" bestFit="1" customWidth="1"/>
    <col min="5" max="5" width="17.7109375" customWidth="1"/>
    <col min="6" max="6" width="15.7109375" customWidth="1"/>
    <col min="8" max="9" width="23.42578125" customWidth="1"/>
    <col min="10" max="11" width="52.7109375" customWidth="1"/>
    <col min="12" max="12" width="20.7109375" customWidth="1"/>
    <col min="14" max="14" width="15.7109375" customWidth="1"/>
    <col min="20" max="20" width="14.28515625" bestFit="1" customWidth="1"/>
    <col min="22" max="22" width="25.28515625" customWidth="1"/>
    <col min="23" max="23" width="13.7109375" customWidth="1"/>
    <col min="24" max="25" width="18.7109375" bestFit="1" customWidth="1"/>
    <col min="26" max="26" width="24.140625" customWidth="1"/>
    <col min="27" max="27" width="14.42578125" bestFit="1" customWidth="1"/>
    <col min="28" max="28" width="15.5703125" bestFit="1" customWidth="1"/>
    <col min="29" max="29" width="6.7109375" bestFit="1" customWidth="1"/>
    <col min="30" max="30" width="23" bestFit="1" customWidth="1"/>
    <col min="31" max="31" width="24.28515625" customWidth="1"/>
    <col min="32" max="32" width="17.28515625" bestFit="1" customWidth="1"/>
    <col min="33" max="33" width="15.7109375" bestFit="1" customWidth="1"/>
    <col min="34" max="34" width="14.7109375" bestFit="1" customWidth="1"/>
  </cols>
  <sheetData>
    <row r="1" spans="1:35" s="1" customFormat="1">
      <c r="A1" s="1" t="s">
        <v>29</v>
      </c>
      <c r="B1" s="141" t="s">
        <v>44</v>
      </c>
      <c r="C1" s="2" t="s">
        <v>218</v>
      </c>
      <c r="D1" s="141" t="s">
        <v>45</v>
      </c>
      <c r="E1" s="2" t="s">
        <v>303</v>
      </c>
      <c r="F1" s="2" t="s">
        <v>304</v>
      </c>
      <c r="G1" s="2" t="s">
        <v>219</v>
      </c>
      <c r="H1" s="2" t="s">
        <v>220</v>
      </c>
      <c r="I1" s="2" t="s">
        <v>22</v>
      </c>
      <c r="J1" s="2" t="s">
        <v>46</v>
      </c>
      <c r="K1" s="2" t="s">
        <v>47</v>
      </c>
      <c r="L1" s="2" t="s">
        <v>221</v>
      </c>
      <c r="M1" s="2" t="s">
        <v>222</v>
      </c>
      <c r="N1" s="2" t="s">
        <v>223</v>
      </c>
      <c r="O1" s="2" t="s">
        <v>224</v>
      </c>
      <c r="P1" s="2" t="s">
        <v>225</v>
      </c>
      <c r="Q1" s="2" t="s">
        <v>226</v>
      </c>
      <c r="R1" s="2" t="s">
        <v>227</v>
      </c>
      <c r="S1" s="2" t="s">
        <v>228</v>
      </c>
      <c r="T1" s="2" t="s">
        <v>229</v>
      </c>
      <c r="U1" s="2" t="s">
        <v>230</v>
      </c>
      <c r="V1" s="2" t="s">
        <v>55</v>
      </c>
      <c r="W1" s="2" t="s">
        <v>48</v>
      </c>
      <c r="X1" s="2" t="s">
        <v>49</v>
      </c>
      <c r="Y1" s="2" t="s">
        <v>50</v>
      </c>
      <c r="Z1" s="2" t="s">
        <v>51</v>
      </c>
      <c r="AA1" s="2" t="s">
        <v>52</v>
      </c>
      <c r="AB1" s="2" t="s">
        <v>53</v>
      </c>
      <c r="AC1" s="2" t="s">
        <v>48</v>
      </c>
      <c r="AD1" s="6" t="s">
        <v>54</v>
      </c>
      <c r="AE1" s="2" t="s">
        <v>56</v>
      </c>
      <c r="AF1" s="2" t="s">
        <v>231</v>
      </c>
      <c r="AG1" s="144" t="s">
        <v>40</v>
      </c>
      <c r="AH1" s="2" t="s">
        <v>232</v>
      </c>
      <c r="AI1" s="205" t="s">
        <v>57</v>
      </c>
    </row>
    <row r="2" spans="1:35">
      <c r="A2" s="1">
        <v>681</v>
      </c>
      <c r="B2" t="s">
        <v>3360</v>
      </c>
      <c r="C2" t="s">
        <v>3360</v>
      </c>
      <c r="D2" s="64" t="s">
        <v>3361</v>
      </c>
      <c r="G2">
        <v>61</v>
      </c>
      <c r="H2" t="s">
        <v>3362</v>
      </c>
      <c r="I2" s="19" t="str">
        <f>TRIM(G2&amp;" "&amp;H2)</f>
        <v>61 3521-8600</v>
      </c>
      <c r="J2" s="149" t="s">
        <v>3363</v>
      </c>
      <c r="K2" t="str">
        <f>TRIM(L2&amp;" "&amp;M2&amp;" "&amp;N2&amp;" "&amp;O2&amp;" "&amp;P2&amp;" "&amp;Q2&amp;" "&amp;R2&amp;" "&amp;S2&amp;" "&amp;T2&amp;" "&amp;U2)</f>
        <v>Setor Bancário Sul Quadra 4 34 Bloco A Asa Sul 70092-900 Brasilia Brasilia Distrito Federal Brasil</v>
      </c>
      <c r="L2" t="s">
        <v>3364</v>
      </c>
      <c r="M2" t="s">
        <v>3365</v>
      </c>
      <c r="N2">
        <v>34</v>
      </c>
      <c r="O2" t="s">
        <v>3366</v>
      </c>
      <c r="P2" t="s">
        <v>1667</v>
      </c>
      <c r="Q2" t="s">
        <v>3367</v>
      </c>
      <c r="R2" t="s">
        <v>669</v>
      </c>
      <c r="S2" t="s">
        <v>669</v>
      </c>
      <c r="T2" t="s">
        <v>1234</v>
      </c>
      <c r="U2" t="s">
        <v>244</v>
      </c>
      <c r="W2" t="s">
        <v>131</v>
      </c>
      <c r="X2" s="12">
        <v>1640900169.0799999</v>
      </c>
      <c r="Y2" s="12">
        <v>1691213509.2</v>
      </c>
      <c r="Z2" s="12">
        <v>1691213509.2</v>
      </c>
      <c r="AA2" t="s">
        <v>316</v>
      </c>
      <c r="AB2" s="65">
        <v>3</v>
      </c>
      <c r="AC2" t="s">
        <v>131</v>
      </c>
      <c r="AD2" s="12">
        <v>461400842</v>
      </c>
      <c r="AG2" t="s">
        <v>4</v>
      </c>
      <c r="AH2" t="s">
        <v>4</v>
      </c>
    </row>
    <row r="3" spans="1:35">
      <c r="A3" s="1">
        <v>682</v>
      </c>
      <c r="B3" t="s">
        <v>3368</v>
      </c>
      <c r="C3" t="s">
        <v>3368</v>
      </c>
      <c r="D3" s="1" t="s">
        <v>3369</v>
      </c>
      <c r="G3">
        <v>21</v>
      </c>
      <c r="H3" t="s">
        <v>3370</v>
      </c>
      <c r="I3" s="19" t="str">
        <f>TRIM(G3&amp;" "&amp;H3)</f>
        <v>21 3262-9757</v>
      </c>
      <c r="J3" s="66" t="s">
        <v>3371</v>
      </c>
      <c r="K3" t="str">
        <f>TRIM(L3&amp;" "&amp;M3&amp;" "&amp;N3&amp;" "&amp;O3&amp;" "&amp;P3&amp;" "&amp;Q3&amp;" "&amp;R3&amp;" "&amp;S3&amp;" "&amp;T3&amp;" "&amp;U3)</f>
        <v>Pr Botafogo 501 Bloco ll Sal 501 Blc ll Sal 601 Botafogo 22250-911 Rio de Janeiro Rio de Janeiro Rio de Janeiro Brasil</v>
      </c>
      <c r="L3" t="s">
        <v>3372</v>
      </c>
      <c r="M3">
        <v>501</v>
      </c>
      <c r="N3" t="s">
        <v>3373</v>
      </c>
      <c r="P3" t="s">
        <v>240</v>
      </c>
      <c r="Q3" t="s">
        <v>3374</v>
      </c>
      <c r="R3" t="s">
        <v>242</v>
      </c>
      <c r="S3" t="s">
        <v>242</v>
      </c>
      <c r="T3" t="s">
        <v>242</v>
      </c>
      <c r="U3" t="s">
        <v>244</v>
      </c>
      <c r="W3" t="s">
        <v>131</v>
      </c>
      <c r="X3" s="12">
        <v>363781024.95999998</v>
      </c>
      <c r="Y3" s="12">
        <v>377732950.00999999</v>
      </c>
      <c r="Z3" s="12">
        <v>377732950.00999999</v>
      </c>
      <c r="AB3" s="65"/>
      <c r="AD3" s="12"/>
      <c r="AE3" t="s">
        <v>3375</v>
      </c>
      <c r="AG3" t="s">
        <v>4</v>
      </c>
    </row>
    <row r="4" spans="1:35">
      <c r="D4" s="1"/>
      <c r="AB4" s="65"/>
      <c r="AD4" s="12"/>
    </row>
    <row r="5" spans="1:35">
      <c r="AB5" s="65"/>
      <c r="AD5" s="12"/>
    </row>
    <row r="6" spans="1:35">
      <c r="AB6" s="65"/>
      <c r="AD6" s="12"/>
    </row>
    <row r="7" spans="1:35">
      <c r="AB7" s="65"/>
      <c r="AD7" s="12"/>
    </row>
    <row r="8" spans="1:35">
      <c r="AB8" s="12"/>
      <c r="AD8" s="12"/>
    </row>
    <row r="9" spans="1:35">
      <c r="AB9" s="12"/>
    </row>
    <row r="10" spans="1:35">
      <c r="AB10" s="12"/>
    </row>
  </sheetData>
  <dataValidations count="2">
    <dataValidation type="custom" allowBlank="1" showInputMessage="1" showErrorMessage="1" prompt="SOMENTE PERMITIDO 9 CARACTERES" sqref="I2:I3" xr:uid="{00000000-0002-0000-0A00-000000000000}">
      <formula1>LTE(LEN(I2),(8))</formula1>
    </dataValidation>
    <dataValidation type="custom" allowBlank="1" showInputMessage="1" showErrorMessage="1" prompt="SOMENTE PERMITIDO 100 CARACTERES" sqref="K2:K3" xr:uid="{00000000-0002-0000-0A00-000001000000}">
      <formula1>LTE(LEN(K2),(100))</formula1>
    </dataValidation>
  </dataValidations>
  <hyperlinks>
    <hyperlink ref="J3" r:id="rId1" xr:uid="{00000000-0004-0000-0A00-000000000000}"/>
    <hyperlink ref="J2" r:id="rId2" display="thiago.paim@caixa.gov.br" xr:uid="{00000000-0004-0000-0A00-000001000000}"/>
  </hyperlinks>
  <pageMargins left="0.511811024" right="0.511811024" top="0.78740157499999996" bottom="0.78740157499999996" header="0.31496062000000002" footer="0.3149606200000000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ilha10"/>
  <dimension ref="A1:AI9"/>
  <sheetViews>
    <sheetView zoomScaleNormal="100" workbookViewId="0">
      <selection activeCell="K279" sqref="K279"/>
    </sheetView>
  </sheetViews>
  <sheetFormatPr defaultRowHeight="15"/>
  <cols>
    <col min="1" max="1" width="9.28515625" style="1" customWidth="1"/>
    <col min="2" max="2" width="29.28515625" customWidth="1"/>
    <col min="3" max="3" width="30.42578125" customWidth="1"/>
    <col min="4" max="4" width="18.7109375" bestFit="1" customWidth="1"/>
    <col min="5" max="5" width="17.7109375" customWidth="1"/>
    <col min="6" max="6" width="15.7109375" customWidth="1"/>
    <col min="8" max="9" width="23.42578125" customWidth="1"/>
    <col min="10" max="11" width="52.7109375" customWidth="1"/>
    <col min="12" max="12" width="20.7109375" customWidth="1"/>
    <col min="14" max="14" width="15.7109375" customWidth="1"/>
    <col min="20" max="20" width="14.28515625" bestFit="1" customWidth="1"/>
    <col min="22" max="22" width="25.28515625" customWidth="1"/>
    <col min="23" max="23" width="13.7109375" customWidth="1"/>
    <col min="24" max="25" width="18.7109375" bestFit="1" customWidth="1"/>
    <col min="26" max="26" width="18.7109375" customWidth="1"/>
    <col min="27" max="27" width="14.42578125" bestFit="1" customWidth="1"/>
    <col min="28" max="28" width="15.5703125" bestFit="1" customWidth="1"/>
    <col min="29" max="29" width="6.7109375" bestFit="1" customWidth="1"/>
    <col min="30" max="30" width="23" bestFit="1" customWidth="1"/>
    <col min="31" max="31" width="221.28515625" bestFit="1" customWidth="1"/>
    <col min="32" max="32" width="17.28515625" bestFit="1" customWidth="1"/>
    <col min="33" max="33" width="15.7109375" bestFit="1" customWidth="1"/>
    <col min="34" max="34" width="14.7109375" bestFit="1" customWidth="1"/>
  </cols>
  <sheetData>
    <row r="1" spans="1:35" s="1" customFormat="1">
      <c r="A1" s="1" t="s">
        <v>29</v>
      </c>
      <c r="B1" s="141" t="s">
        <v>44</v>
      </c>
      <c r="C1" s="2" t="s">
        <v>218</v>
      </c>
      <c r="D1" s="141" t="s">
        <v>45</v>
      </c>
      <c r="E1" s="2" t="s">
        <v>303</v>
      </c>
      <c r="F1" s="2" t="s">
        <v>304</v>
      </c>
      <c r="G1" s="2" t="s">
        <v>219</v>
      </c>
      <c r="H1" s="2" t="s">
        <v>220</v>
      </c>
      <c r="I1" s="2" t="s">
        <v>22</v>
      </c>
      <c r="J1" s="2" t="s">
        <v>46</v>
      </c>
      <c r="K1" s="2" t="s">
        <v>47</v>
      </c>
      <c r="L1" s="2" t="s">
        <v>221</v>
      </c>
      <c r="M1" s="2" t="s">
        <v>222</v>
      </c>
      <c r="N1" s="2" t="s">
        <v>223</v>
      </c>
      <c r="O1" s="2" t="s">
        <v>224</v>
      </c>
      <c r="P1" s="2" t="s">
        <v>225</v>
      </c>
      <c r="Q1" s="2" t="s">
        <v>226</v>
      </c>
      <c r="R1" s="2" t="s">
        <v>227</v>
      </c>
      <c r="S1" s="2" t="s">
        <v>228</v>
      </c>
      <c r="T1" s="2" t="s">
        <v>229</v>
      </c>
      <c r="U1" s="2" t="s">
        <v>230</v>
      </c>
      <c r="V1" s="2" t="s">
        <v>55</v>
      </c>
      <c r="W1" s="2" t="s">
        <v>48</v>
      </c>
      <c r="X1" s="2" t="s">
        <v>49</v>
      </c>
      <c r="Y1" s="2" t="s">
        <v>50</v>
      </c>
      <c r="Z1" s="2" t="s">
        <v>51</v>
      </c>
      <c r="AA1" s="2" t="s">
        <v>52</v>
      </c>
      <c r="AB1" s="2" t="s">
        <v>53</v>
      </c>
      <c r="AC1" s="2" t="s">
        <v>48</v>
      </c>
      <c r="AD1" s="6" t="s">
        <v>54</v>
      </c>
      <c r="AE1" s="2" t="s">
        <v>56</v>
      </c>
      <c r="AF1" s="2" t="s">
        <v>231</v>
      </c>
      <c r="AG1" s="144" t="s">
        <v>40</v>
      </c>
      <c r="AH1" s="2" t="s">
        <v>232</v>
      </c>
      <c r="AI1" s="205" t="s">
        <v>57</v>
      </c>
    </row>
    <row r="2" spans="1:35">
      <c r="A2" s="1">
        <v>683</v>
      </c>
      <c r="B2" t="s">
        <v>3368</v>
      </c>
      <c r="C2" t="s">
        <v>3368</v>
      </c>
      <c r="D2" s="1" t="s">
        <v>3369</v>
      </c>
      <c r="G2">
        <v>11</v>
      </c>
      <c r="H2" t="s">
        <v>3376</v>
      </c>
      <c r="I2" s="19" t="str">
        <f>TRIM(G2&amp;" "&amp;H2)</f>
        <v>11 96468-0022</v>
      </c>
      <c r="J2" s="66" t="s">
        <v>3371</v>
      </c>
      <c r="K2" t="s">
        <v>3377</v>
      </c>
      <c r="W2" t="s">
        <v>131</v>
      </c>
      <c r="X2" s="12">
        <v>28100775.328812066</v>
      </c>
      <c r="Y2" s="12">
        <v>29044162.995254211</v>
      </c>
      <c r="Z2" s="12">
        <v>29044162.995254211</v>
      </c>
      <c r="AB2" s="65"/>
      <c r="AD2" s="12"/>
      <c r="AE2" t="s">
        <v>3378</v>
      </c>
      <c r="AG2" t="s">
        <v>4</v>
      </c>
    </row>
    <row r="3" spans="1:35">
      <c r="A3" s="1">
        <v>684</v>
      </c>
      <c r="B3" t="s">
        <v>3368</v>
      </c>
      <c r="C3" t="s">
        <v>3368</v>
      </c>
      <c r="D3" s="1" t="s">
        <v>3369</v>
      </c>
      <c r="G3">
        <v>11</v>
      </c>
      <c r="H3" t="s">
        <v>3376</v>
      </c>
      <c r="I3" s="19" t="str">
        <f>TRIM(G3&amp;" "&amp;H3)</f>
        <v>11 96468-0022</v>
      </c>
      <c r="J3" s="66" t="s">
        <v>3371</v>
      </c>
      <c r="K3" t="s">
        <v>3377</v>
      </c>
      <c r="W3" t="s">
        <v>131</v>
      </c>
      <c r="X3" s="12">
        <v>59514860.441850863</v>
      </c>
      <c r="Y3" s="12">
        <v>61466782.24743554</v>
      </c>
      <c r="Z3" s="12">
        <v>61466782.24743554</v>
      </c>
      <c r="AB3" s="65"/>
      <c r="AD3" s="12"/>
      <c r="AE3" t="s">
        <v>3378</v>
      </c>
      <c r="AG3" t="s">
        <v>4</v>
      </c>
    </row>
    <row r="4" spans="1:35">
      <c r="AB4" s="65"/>
      <c r="AD4" s="12"/>
    </row>
    <row r="5" spans="1:35">
      <c r="AB5" s="65"/>
      <c r="AD5" s="12"/>
    </row>
    <row r="6" spans="1:35">
      <c r="AB6" s="65"/>
      <c r="AD6" s="12"/>
    </row>
    <row r="7" spans="1:35">
      <c r="AB7" s="12"/>
      <c r="AD7" s="12"/>
    </row>
    <row r="8" spans="1:35">
      <c r="AB8" s="12"/>
    </row>
    <row r="9" spans="1:35">
      <c r="AB9" s="12"/>
    </row>
  </sheetData>
  <dataValidations count="2">
    <dataValidation type="custom" allowBlank="1" showInputMessage="1" showErrorMessage="1" prompt="SOMENTE PERMITIDO 9 CARACTERES" sqref="I2:I3" xr:uid="{00000000-0002-0000-0B00-000000000000}">
      <formula1>LTE(LEN(I2),(8))</formula1>
    </dataValidation>
    <dataValidation type="custom" allowBlank="1" showInputMessage="1" showErrorMessage="1" prompt="SOMENTE PERMITIDO 100 CARACTERES" sqref="K2:K3" xr:uid="{00000000-0002-0000-0B00-000001000000}">
      <formula1>LTE(LEN(K2),(100))</formula1>
    </dataValidation>
  </dataValidations>
  <hyperlinks>
    <hyperlink ref="J2" r:id="rId1" xr:uid="{00000000-0004-0000-0B00-000000000000}"/>
    <hyperlink ref="J3" r:id="rId2" xr:uid="{00000000-0004-0000-0B00-000001000000}"/>
  </hyperlinks>
  <pageMargins left="0.511811024" right="0.511811024" top="0.78740157499999996" bottom="0.78740157499999996" header="0.31496062000000002" footer="0.3149606200000000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11"/>
  <dimension ref="A1:AI10"/>
  <sheetViews>
    <sheetView workbookViewId="0">
      <selection activeCell="K279" sqref="K279"/>
    </sheetView>
  </sheetViews>
  <sheetFormatPr defaultRowHeight="15"/>
  <cols>
    <col min="1" max="1" width="9.28515625" style="1" customWidth="1"/>
    <col min="2" max="2" width="32.28515625" customWidth="1"/>
    <col min="3" max="3" width="17.7109375" customWidth="1"/>
    <col min="4" max="4" width="8.7109375" customWidth="1"/>
    <col min="5" max="5" width="13.28515625" customWidth="1"/>
    <col min="6" max="6" width="17" customWidth="1"/>
    <col min="7" max="11" width="8.7109375" customWidth="1"/>
    <col min="12" max="12" width="17.28515625" customWidth="1"/>
    <col min="13" max="13" width="8.7109375" customWidth="1"/>
    <col min="14" max="14" width="10" customWidth="1"/>
    <col min="15" max="15" width="13.28515625" customWidth="1"/>
    <col min="16" max="20" width="8.7109375" customWidth="1"/>
    <col min="21" max="21" width="14.5703125" customWidth="1"/>
    <col min="22" max="22" width="21.28515625" customWidth="1"/>
    <col min="23" max="23" width="20.7109375" customWidth="1"/>
    <col min="24" max="24" width="22.28515625" customWidth="1"/>
    <col min="25" max="26" width="19.5703125" customWidth="1"/>
    <col min="27" max="27" width="21.42578125" customWidth="1"/>
    <col min="28" max="28" width="17.28515625" customWidth="1"/>
    <col min="30" max="30" width="24.28515625" customWidth="1"/>
    <col min="31" max="31" width="74" bestFit="1" customWidth="1"/>
    <col min="32" max="32" width="25.28515625" customWidth="1"/>
    <col min="33" max="33" width="23.7109375" customWidth="1"/>
    <col min="34" max="34" width="24.28515625" customWidth="1"/>
  </cols>
  <sheetData>
    <row r="1" spans="1:35" s="1" customFormat="1">
      <c r="A1" s="1" t="s">
        <v>29</v>
      </c>
      <c r="B1" s="141" t="s">
        <v>44</v>
      </c>
      <c r="C1" s="2" t="s">
        <v>3379</v>
      </c>
      <c r="D1" s="141" t="s">
        <v>45</v>
      </c>
      <c r="E1" s="2" t="s">
        <v>303</v>
      </c>
      <c r="F1" s="2" t="s">
        <v>304</v>
      </c>
      <c r="G1" s="2" t="s">
        <v>219</v>
      </c>
      <c r="H1" s="2" t="s">
        <v>220</v>
      </c>
      <c r="I1" s="2" t="s">
        <v>22</v>
      </c>
      <c r="J1" s="2" t="s">
        <v>46</v>
      </c>
      <c r="K1" s="2" t="s">
        <v>47</v>
      </c>
      <c r="L1" s="2" t="s">
        <v>221</v>
      </c>
      <c r="M1" s="2" t="s">
        <v>222</v>
      </c>
      <c r="N1" s="2" t="s">
        <v>223</v>
      </c>
      <c r="O1" s="2" t="s">
        <v>224</v>
      </c>
      <c r="P1" s="2" t="s">
        <v>225</v>
      </c>
      <c r="Q1" s="2" t="s">
        <v>226</v>
      </c>
      <c r="R1" s="2" t="s">
        <v>227</v>
      </c>
      <c r="S1" s="2" t="s">
        <v>228</v>
      </c>
      <c r="T1" s="2" t="s">
        <v>229</v>
      </c>
      <c r="U1" s="2" t="s">
        <v>230</v>
      </c>
      <c r="V1" s="2" t="s">
        <v>55</v>
      </c>
      <c r="W1" s="2" t="s">
        <v>48</v>
      </c>
      <c r="X1" s="2" t="s">
        <v>49</v>
      </c>
      <c r="Y1" s="2" t="s">
        <v>50</v>
      </c>
      <c r="Z1" s="2" t="s">
        <v>51</v>
      </c>
      <c r="AA1" s="2" t="s">
        <v>52</v>
      </c>
      <c r="AB1" s="2" t="s">
        <v>53</v>
      </c>
      <c r="AC1" s="2" t="s">
        <v>48</v>
      </c>
      <c r="AD1" s="6" t="s">
        <v>54</v>
      </c>
      <c r="AE1" s="2" t="s">
        <v>56</v>
      </c>
      <c r="AF1" s="2" t="s">
        <v>231</v>
      </c>
      <c r="AG1" s="144" t="s">
        <v>40</v>
      </c>
      <c r="AH1" s="2" t="s">
        <v>232</v>
      </c>
      <c r="AI1" s="205" t="s">
        <v>57</v>
      </c>
    </row>
    <row r="2" spans="1:35">
      <c r="A2" s="1">
        <v>685</v>
      </c>
      <c r="B2" t="s">
        <v>3380</v>
      </c>
      <c r="C2" t="s">
        <v>3381</v>
      </c>
      <c r="D2" t="s">
        <v>3382</v>
      </c>
      <c r="H2" t="s">
        <v>3383</v>
      </c>
      <c r="I2" s="19" t="str">
        <f t="shared" ref="I2:I7" si="0">TRIM(G2&amp;" "&amp;H2)</f>
        <v>0800 772 8086 (Votorantim) 4004 3535 (Santander)</v>
      </c>
      <c r="J2" t="s">
        <v>3384</v>
      </c>
      <c r="K2" t="s">
        <v>3385</v>
      </c>
      <c r="U2" t="s">
        <v>244</v>
      </c>
      <c r="W2" t="s">
        <v>131</v>
      </c>
      <c r="X2" s="12">
        <v>38718456.762179613</v>
      </c>
      <c r="Y2" s="12">
        <v>40008625.610108368</v>
      </c>
      <c r="Z2" s="12">
        <v>40008625.610108368</v>
      </c>
      <c r="AG2" s="12" t="s">
        <v>4</v>
      </c>
    </row>
    <row r="3" spans="1:35">
      <c r="A3" s="1">
        <v>686</v>
      </c>
      <c r="B3" t="s">
        <v>3380</v>
      </c>
      <c r="C3" t="s">
        <v>3386</v>
      </c>
      <c r="D3" t="s">
        <v>3382</v>
      </c>
      <c r="H3" t="s">
        <v>3383</v>
      </c>
      <c r="I3" s="19" t="str">
        <f t="shared" si="0"/>
        <v>0800 772 8086 (Votorantim) 4004 3535 (Santander)</v>
      </c>
      <c r="J3" t="s">
        <v>3384</v>
      </c>
      <c r="K3" t="s">
        <v>3385</v>
      </c>
      <c r="U3" t="s">
        <v>244</v>
      </c>
      <c r="W3" t="s">
        <v>131</v>
      </c>
      <c r="X3" s="12">
        <v>2222022769.8417497</v>
      </c>
      <c r="Y3" s="12">
        <v>2285084860.130394</v>
      </c>
      <c r="Z3" s="12">
        <v>2285084860.130394</v>
      </c>
      <c r="AA3" t="s">
        <v>316</v>
      </c>
      <c r="AB3">
        <v>3</v>
      </c>
      <c r="AC3" t="s">
        <v>131</v>
      </c>
      <c r="AD3" s="12">
        <v>588397594.08000004</v>
      </c>
      <c r="AE3" t="s">
        <v>3387</v>
      </c>
      <c r="AG3" s="12" t="s">
        <v>4</v>
      </c>
      <c r="AH3" t="s">
        <v>4</v>
      </c>
    </row>
    <row r="4" spans="1:35">
      <c r="A4" s="1">
        <v>687</v>
      </c>
      <c r="B4" t="s">
        <v>3388</v>
      </c>
      <c r="C4" t="s">
        <v>3389</v>
      </c>
      <c r="D4" t="s">
        <v>3390</v>
      </c>
      <c r="H4" t="s">
        <v>3391</v>
      </c>
      <c r="I4" s="19" t="str">
        <f t="shared" si="0"/>
        <v>21 37258000</v>
      </c>
      <c r="J4" t="s">
        <v>3392</v>
      </c>
      <c r="K4" s="282" t="s">
        <v>3393</v>
      </c>
      <c r="U4" t="s">
        <v>244</v>
      </c>
      <c r="W4" t="s">
        <v>131</v>
      </c>
      <c r="X4" s="12">
        <v>23636330.332087368</v>
      </c>
      <c r="Y4" s="12">
        <v>24423940.970539588</v>
      </c>
      <c r="Z4" s="12">
        <v>24423940.970539588</v>
      </c>
      <c r="AG4" s="12" t="s">
        <v>4</v>
      </c>
    </row>
    <row r="5" spans="1:35">
      <c r="A5" s="1">
        <v>688</v>
      </c>
      <c r="B5" t="s">
        <v>3388</v>
      </c>
      <c r="C5" t="s">
        <v>3394</v>
      </c>
      <c r="D5" t="s">
        <v>3390</v>
      </c>
      <c r="H5" t="s">
        <v>3391</v>
      </c>
      <c r="I5" s="19" t="str">
        <f t="shared" si="0"/>
        <v>21 37258000</v>
      </c>
      <c r="J5" t="s">
        <v>3392</v>
      </c>
      <c r="K5" s="282" t="s">
        <v>3393</v>
      </c>
      <c r="U5" t="s">
        <v>244</v>
      </c>
      <c r="W5" t="s">
        <v>131</v>
      </c>
      <c r="X5" s="12">
        <v>1531832734.634325</v>
      </c>
      <c r="Y5" s="12">
        <v>1575306992.4450634</v>
      </c>
      <c r="Z5" s="12">
        <v>1575306992.4450634</v>
      </c>
      <c r="AE5" t="s">
        <v>3395</v>
      </c>
      <c r="AG5" s="12" t="s">
        <v>4</v>
      </c>
    </row>
    <row r="6" spans="1:35">
      <c r="A6" s="1">
        <v>689</v>
      </c>
      <c r="B6" t="s">
        <v>3396</v>
      </c>
      <c r="C6" t="s">
        <v>3397</v>
      </c>
      <c r="D6" t="s">
        <v>746</v>
      </c>
      <c r="H6" t="s">
        <v>3398</v>
      </c>
      <c r="I6" s="19" t="str">
        <f t="shared" si="0"/>
        <v>4004 3535</v>
      </c>
      <c r="J6" t="s">
        <v>3399</v>
      </c>
      <c r="K6" s="282" t="s">
        <v>3400</v>
      </c>
      <c r="U6" t="s">
        <v>244</v>
      </c>
      <c r="W6" t="s">
        <v>131</v>
      </c>
      <c r="X6" s="12">
        <v>4677368.4518538574</v>
      </c>
      <c r="Y6" s="12">
        <v>4833226.8800844699</v>
      </c>
      <c r="Z6" s="12">
        <v>4833226.8800844699</v>
      </c>
      <c r="AG6" s="12" t="s">
        <v>4</v>
      </c>
    </row>
    <row r="7" spans="1:35">
      <c r="A7" s="1">
        <v>690</v>
      </c>
      <c r="B7" t="s">
        <v>3396</v>
      </c>
      <c r="C7" t="s">
        <v>3401</v>
      </c>
      <c r="D7" t="s">
        <v>746</v>
      </c>
      <c r="H7" t="s">
        <v>3398</v>
      </c>
      <c r="I7" s="19" t="str">
        <f t="shared" si="0"/>
        <v>4004 3535</v>
      </c>
      <c r="J7" t="s">
        <v>3399</v>
      </c>
      <c r="K7" s="282" t="s">
        <v>3400</v>
      </c>
      <c r="U7" t="s">
        <v>244</v>
      </c>
      <c r="W7" t="s">
        <v>131</v>
      </c>
      <c r="X7" s="12">
        <v>58512583.846432872</v>
      </c>
      <c r="Y7" s="12">
        <v>60173193.245534241</v>
      </c>
      <c r="Z7" s="12">
        <v>60173193.245534241</v>
      </c>
      <c r="AA7" t="s">
        <v>316</v>
      </c>
      <c r="AB7">
        <v>3</v>
      </c>
      <c r="AC7" t="s">
        <v>131</v>
      </c>
      <c r="AD7" s="12">
        <v>23310459.359999999</v>
      </c>
      <c r="AE7" t="s">
        <v>3402</v>
      </c>
      <c r="AG7" s="12" t="s">
        <v>4</v>
      </c>
      <c r="AH7" t="s">
        <v>4</v>
      </c>
    </row>
    <row r="8" spans="1:35">
      <c r="X8" s="12"/>
      <c r="AG8" s="12"/>
    </row>
    <row r="9" spans="1:35">
      <c r="X9" s="12"/>
      <c r="AG9" s="12"/>
    </row>
    <row r="10" spans="1:35">
      <c r="AG10" s="12"/>
    </row>
  </sheetData>
  <dataValidations count="2">
    <dataValidation type="custom" allowBlank="1" showInputMessage="1" showErrorMessage="1" prompt="SOMENTE PERMITIDO 9 CARACTERES" sqref="I2:I7" xr:uid="{00000000-0002-0000-0C00-000000000000}">
      <formula1>LTE(LEN(I2),(8))</formula1>
    </dataValidation>
    <dataValidation type="custom" allowBlank="1" showInputMessage="1" showErrorMessage="1" prompt="SOMENTE PERMITIDO 100 CARACTERES" sqref="K2:K3" xr:uid="{00000000-0002-0000-0C00-000001000000}">
      <formula1>LTE(LEN(K2),(100))</formula1>
    </dataValidation>
  </dataValidations>
  <pageMargins left="0.511811024" right="0.511811024" top="0.78740157499999996" bottom="0.78740157499999996" header="0.31496062000000002" footer="0.3149606200000000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5" tint="-0.249977111117893"/>
  </sheetPr>
  <dimension ref="A1"/>
  <sheetViews>
    <sheetView showGridLines="0" workbookViewId="0">
      <selection activeCell="K279" sqref="K279"/>
    </sheetView>
  </sheetViews>
  <sheetFormatPr defaultRowHeight="15"/>
  <sheetData/>
  <pageMargins left="0.511811024" right="0.511811024" top="0.78740157499999996" bottom="0.78740157499999996" header="0.31496062000000002" footer="0.3149606200000000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2"/>
  <dimension ref="A1:O12"/>
  <sheetViews>
    <sheetView topLeftCell="K1" workbookViewId="0">
      <selection activeCell="Y3" sqref="Y3"/>
    </sheetView>
  </sheetViews>
  <sheetFormatPr defaultRowHeight="15"/>
  <cols>
    <col min="1" max="1" width="9.28515625" style="1" customWidth="1"/>
    <col min="2" max="2" width="14" customWidth="1"/>
    <col min="3" max="3" width="17.7109375" customWidth="1"/>
    <col min="4" max="4" width="28.28515625" customWidth="1"/>
    <col min="5" max="5" width="32.42578125" customWidth="1"/>
    <col min="6" max="6" width="47.28515625" customWidth="1"/>
    <col min="7" max="7" width="50.42578125" customWidth="1"/>
    <col min="8" max="8" width="44.7109375" customWidth="1"/>
    <col min="9" max="9" width="12.28515625" bestFit="1" customWidth="1"/>
    <col min="10" max="10" width="14.28515625" customWidth="1"/>
    <col min="11" max="11" width="14.7109375" customWidth="1"/>
    <col min="12" max="12" width="68.28515625" customWidth="1"/>
    <col min="13" max="13" width="18.28515625" customWidth="1"/>
    <col min="14" max="14" width="75.7109375" customWidth="1"/>
    <col min="15" max="15" width="15.28515625" customWidth="1"/>
  </cols>
  <sheetData>
    <row r="1" spans="1:15" ht="36" customHeight="1" thickBot="1">
      <c r="A1" s="1" t="s">
        <v>29</v>
      </c>
      <c r="B1" s="85" t="s">
        <v>82</v>
      </c>
      <c r="C1" s="35" t="s">
        <v>3403</v>
      </c>
      <c r="D1" s="35" t="s">
        <v>84</v>
      </c>
      <c r="E1" s="35" t="s">
        <v>85</v>
      </c>
      <c r="F1" s="35" t="s">
        <v>86</v>
      </c>
      <c r="G1" s="35" t="s">
        <v>3404</v>
      </c>
      <c r="H1" s="35" t="s">
        <v>3405</v>
      </c>
      <c r="I1" s="35"/>
      <c r="J1" s="35" t="s">
        <v>3406</v>
      </c>
      <c r="K1" s="35" t="s">
        <v>87</v>
      </c>
      <c r="L1" s="35" t="s">
        <v>3407</v>
      </c>
      <c r="M1" s="35" t="s">
        <v>89</v>
      </c>
      <c r="N1" s="35" t="s">
        <v>3408</v>
      </c>
      <c r="O1" s="250" t="s">
        <v>88</v>
      </c>
    </row>
    <row r="2" spans="1:15" ht="37.5" customHeight="1">
      <c r="A2" s="1">
        <v>1</v>
      </c>
      <c r="B2" s="36" t="s">
        <v>30</v>
      </c>
      <c r="C2" s="37">
        <v>44875</v>
      </c>
      <c r="D2" s="36" t="s">
        <v>3409</v>
      </c>
      <c r="E2" s="36" t="s">
        <v>3410</v>
      </c>
      <c r="F2" s="36" t="s">
        <v>3411</v>
      </c>
      <c r="G2" s="36" t="s">
        <v>3412</v>
      </c>
      <c r="H2" s="36" t="s">
        <v>3413</v>
      </c>
      <c r="I2" s="38">
        <v>35608.44</v>
      </c>
      <c r="J2" s="39" t="s">
        <v>3414</v>
      </c>
      <c r="K2" s="38">
        <v>36252.25</v>
      </c>
      <c r="L2" s="40" t="s">
        <v>3415</v>
      </c>
      <c r="M2" s="41" t="s">
        <v>32</v>
      </c>
      <c r="N2" s="42" t="s">
        <v>3416</v>
      </c>
      <c r="O2" s="38">
        <f t="array" ref="O2">IFERROR(INDEX(OSX_BRASIL_POSS_DEZ!K:K,MATCH(A2,OSX_BRASIL_POSS_DEZ!A:A,),),"NI")</f>
        <v>36252.25</v>
      </c>
    </row>
    <row r="3" spans="1:15" ht="36.6" customHeight="1">
      <c r="A3" s="1">
        <v>2</v>
      </c>
      <c r="B3" s="43" t="s">
        <v>30</v>
      </c>
      <c r="C3" s="44">
        <v>44893</v>
      </c>
      <c r="D3" s="43" t="s">
        <v>3417</v>
      </c>
      <c r="E3" s="43" t="s">
        <v>3418</v>
      </c>
      <c r="F3" s="45" t="s">
        <v>3411</v>
      </c>
      <c r="G3" s="45" t="s">
        <v>3412</v>
      </c>
      <c r="H3" s="43" t="s">
        <v>3413</v>
      </c>
      <c r="I3" s="46">
        <v>54007.24</v>
      </c>
      <c r="J3" s="39" t="s">
        <v>3414</v>
      </c>
      <c r="K3" s="38">
        <v>54649.7</v>
      </c>
      <c r="L3" s="39" t="s">
        <v>3419</v>
      </c>
      <c r="M3" s="47" t="s">
        <v>32</v>
      </c>
      <c r="N3" s="42" t="s">
        <v>3416</v>
      </c>
      <c r="O3" s="38">
        <f t="array" ref="O3">IFERROR(INDEX(OSX_BRASIL_POSS_DEZ!K:K,MATCH(A3,OSX_BRASIL_POSS_DEZ!A:A,),),"NI")</f>
        <v>54649.7</v>
      </c>
    </row>
    <row r="4" spans="1:15" ht="35.65" customHeight="1">
      <c r="A4" s="1">
        <v>3</v>
      </c>
      <c r="B4" s="43" t="s">
        <v>30</v>
      </c>
      <c r="C4" s="48">
        <v>44908</v>
      </c>
      <c r="D4" s="45" t="s">
        <v>3420</v>
      </c>
      <c r="E4" s="43" t="s">
        <v>3421</v>
      </c>
      <c r="F4" s="45" t="s">
        <v>3411</v>
      </c>
      <c r="G4" s="45" t="s">
        <v>3412</v>
      </c>
      <c r="H4" s="43" t="s">
        <v>3413</v>
      </c>
      <c r="I4" s="46">
        <v>71776.78</v>
      </c>
      <c r="J4" s="39" t="s">
        <v>3414</v>
      </c>
      <c r="K4" s="38">
        <v>71964.149999999994</v>
      </c>
      <c r="L4" s="39" t="s">
        <v>3422</v>
      </c>
      <c r="M4" s="47" t="s">
        <v>32</v>
      </c>
      <c r="N4" s="42" t="s">
        <v>3416</v>
      </c>
      <c r="O4" s="38">
        <f t="array" ref="O4">IFERROR(INDEX(OSX_BRASIL_POSS_DEZ!K:K,MATCH(A4,OSX_BRASIL_POSS_DEZ!A:A,),),"NI")</f>
        <v>71964.149999999994</v>
      </c>
    </row>
    <row r="5" spans="1:15" ht="36.6" customHeight="1">
      <c r="A5" s="1">
        <v>4</v>
      </c>
      <c r="B5" s="36" t="s">
        <v>30</v>
      </c>
      <c r="C5" s="49">
        <v>44895</v>
      </c>
      <c r="D5" s="36" t="s">
        <v>3423</v>
      </c>
      <c r="E5" s="36" t="s">
        <v>3424</v>
      </c>
      <c r="F5" s="50" t="s">
        <v>3411</v>
      </c>
      <c r="G5" s="50" t="s">
        <v>3412</v>
      </c>
      <c r="H5" s="36" t="s">
        <v>3413</v>
      </c>
      <c r="I5" s="38">
        <v>44497.23</v>
      </c>
      <c r="J5" s="39" t="s">
        <v>3414</v>
      </c>
      <c r="K5" s="38">
        <v>19362.78</v>
      </c>
      <c r="L5" s="40" t="s">
        <v>3425</v>
      </c>
      <c r="M5" s="41" t="s">
        <v>32</v>
      </c>
      <c r="N5" s="42" t="s">
        <v>3426</v>
      </c>
      <c r="O5" s="38">
        <f t="array" ref="O5">IFERROR(INDEX(OSX_BRASIL_POSS_DEZ!K:K,MATCH(A5,OSX_BRASIL_POSS_DEZ!A:A,),),"NI")</f>
        <v>19362.78</v>
      </c>
    </row>
    <row r="6" spans="1:15" ht="35.1" customHeight="1">
      <c r="A6" s="1">
        <v>5</v>
      </c>
      <c r="B6" s="36" t="s">
        <v>30</v>
      </c>
      <c r="C6" s="37">
        <v>44895</v>
      </c>
      <c r="D6" s="36" t="s">
        <v>3427</v>
      </c>
      <c r="E6" s="36" t="s">
        <v>3428</v>
      </c>
      <c r="F6" s="50" t="s">
        <v>3411</v>
      </c>
      <c r="G6" s="50" t="s">
        <v>3412</v>
      </c>
      <c r="H6" s="36" t="s">
        <v>3413</v>
      </c>
      <c r="I6" s="38">
        <v>44497.23</v>
      </c>
      <c r="J6" s="39" t="s">
        <v>3414</v>
      </c>
      <c r="K6" s="38">
        <v>45469.75</v>
      </c>
      <c r="L6" s="40" t="s">
        <v>3429</v>
      </c>
      <c r="M6" s="41" t="s">
        <v>32</v>
      </c>
      <c r="N6" s="42" t="s">
        <v>3416</v>
      </c>
      <c r="O6" s="38">
        <f t="array" ref="O6">IFERROR(INDEX(OSX_BRASIL_POSS_DEZ!K:K,MATCH(A6,OSX_BRASIL_POSS_DEZ!A:A,),),"NI")</f>
        <v>45469.75</v>
      </c>
    </row>
    <row r="7" spans="1:15" ht="36" customHeight="1">
      <c r="A7" s="1">
        <v>6</v>
      </c>
      <c r="B7" s="36" t="s">
        <v>30</v>
      </c>
      <c r="C7" s="37">
        <v>44895</v>
      </c>
      <c r="D7" s="36" t="s">
        <v>3430</v>
      </c>
      <c r="E7" s="36" t="s">
        <v>3431</v>
      </c>
      <c r="F7" s="50" t="s">
        <v>3411</v>
      </c>
      <c r="G7" s="50" t="s">
        <v>3412</v>
      </c>
      <c r="H7" s="36" t="s">
        <v>3413</v>
      </c>
      <c r="I7" s="38">
        <v>51926.91</v>
      </c>
      <c r="J7" s="39" t="s">
        <v>3414</v>
      </c>
      <c r="K7" s="38">
        <v>52509.07</v>
      </c>
      <c r="L7" s="40" t="s">
        <v>3432</v>
      </c>
      <c r="M7" s="40" t="s">
        <v>32</v>
      </c>
      <c r="N7" s="42" t="s">
        <v>3416</v>
      </c>
      <c r="O7" s="38">
        <f t="array" ref="O7">IFERROR(INDEX(OSX_BRASIL_POSS_DEZ!K:K,MATCH(A7,OSX_BRASIL_POSS_DEZ!A:A,),),"NI")</f>
        <v>52509.07</v>
      </c>
    </row>
    <row r="8" spans="1:15" ht="32.65" customHeight="1">
      <c r="A8" s="1">
        <v>7</v>
      </c>
      <c r="B8" s="36" t="s">
        <v>30</v>
      </c>
      <c r="C8" s="37">
        <v>44875</v>
      </c>
      <c r="D8" s="36" t="s">
        <v>3433</v>
      </c>
      <c r="E8" s="51" t="s">
        <v>3434</v>
      </c>
      <c r="F8" s="50" t="s">
        <v>3411</v>
      </c>
      <c r="G8" s="50" t="s">
        <v>3412</v>
      </c>
      <c r="H8" s="36" t="s">
        <v>3413</v>
      </c>
      <c r="I8" s="38">
        <v>48500</v>
      </c>
      <c r="J8" s="40" t="s">
        <v>3414</v>
      </c>
      <c r="K8" s="38">
        <v>49376.89</v>
      </c>
      <c r="L8" s="40" t="s">
        <v>3435</v>
      </c>
      <c r="M8" s="41" t="s">
        <v>32</v>
      </c>
      <c r="N8" s="42" t="s">
        <v>3416</v>
      </c>
      <c r="O8" s="38">
        <f t="array" ref="O8">IFERROR(INDEX(OSX_BRASIL_POSS_DEZ!K:K,MATCH(A8,OSX_BRASIL_POSS_DEZ!A:A,),),"NI")</f>
        <v>49376.89</v>
      </c>
    </row>
    <row r="9" spans="1:15" ht="35.1" customHeight="1">
      <c r="A9" s="1">
        <v>8</v>
      </c>
      <c r="B9" s="36" t="s">
        <v>30</v>
      </c>
      <c r="C9" s="37">
        <v>44893</v>
      </c>
      <c r="D9" s="36" t="s">
        <v>3436</v>
      </c>
      <c r="E9" s="51" t="s">
        <v>3437</v>
      </c>
      <c r="F9" s="50" t="s">
        <v>3411</v>
      </c>
      <c r="G9" s="50" t="s">
        <v>3412</v>
      </c>
      <c r="H9" s="36" t="s">
        <v>3413</v>
      </c>
      <c r="I9" s="38">
        <v>48107.61</v>
      </c>
      <c r="J9" s="40" t="s">
        <v>3414</v>
      </c>
      <c r="K9" s="38">
        <v>48679.89</v>
      </c>
      <c r="L9" s="41" t="s">
        <v>3438</v>
      </c>
      <c r="M9" s="41" t="s">
        <v>32</v>
      </c>
      <c r="N9" s="42" t="s">
        <v>3416</v>
      </c>
      <c r="O9" s="38">
        <f t="array" ref="O9">IFERROR(INDEX(OSX_BRASIL_POSS_DEZ!K:K,MATCH(A9,OSX_BRASIL_POSS_DEZ!A:A,),),"NI")</f>
        <v>48679.89</v>
      </c>
    </row>
    <row r="10" spans="1:15" ht="37.15" customHeight="1">
      <c r="A10" s="1">
        <v>9</v>
      </c>
      <c r="B10" s="36" t="s">
        <v>30</v>
      </c>
      <c r="C10" s="37">
        <v>45099</v>
      </c>
      <c r="D10" s="50" t="s">
        <v>3439</v>
      </c>
      <c r="E10" s="50" t="s">
        <v>3440</v>
      </c>
      <c r="F10" s="50" t="s">
        <v>3411</v>
      </c>
      <c r="G10" s="50" t="s">
        <v>3412</v>
      </c>
      <c r="H10" s="36" t="s">
        <v>3413</v>
      </c>
      <c r="I10" s="52">
        <v>53638.61</v>
      </c>
      <c r="J10" s="40" t="s">
        <v>3414</v>
      </c>
      <c r="K10" s="52">
        <v>53638.61</v>
      </c>
      <c r="L10" s="41" t="s">
        <v>3441</v>
      </c>
      <c r="M10" s="41" t="s">
        <v>32</v>
      </c>
      <c r="N10" s="42" t="s">
        <v>3416</v>
      </c>
      <c r="O10" s="38">
        <f t="array" ref="O10">IFERROR(INDEX(OSX_BRASIL_POSS_DEZ!K:K,MATCH(A10,OSX_BRASIL_POSS_DEZ!A:A,),),"NI")</f>
        <v>53638.61</v>
      </c>
    </row>
    <row r="11" spans="1:15" ht="36.6" customHeight="1">
      <c r="A11" s="1">
        <v>10</v>
      </c>
      <c r="B11" s="36" t="s">
        <v>30</v>
      </c>
      <c r="C11" s="37">
        <v>44895</v>
      </c>
      <c r="D11" s="36" t="s">
        <v>3442</v>
      </c>
      <c r="E11" s="51" t="s">
        <v>3443</v>
      </c>
      <c r="F11" s="50" t="s">
        <v>3411</v>
      </c>
      <c r="G11" s="50" t="s">
        <v>3412</v>
      </c>
      <c r="H11" s="36" t="s">
        <v>3413</v>
      </c>
      <c r="I11" s="38">
        <v>45417.89</v>
      </c>
      <c r="J11" s="40" t="s">
        <v>3414</v>
      </c>
      <c r="K11" s="53">
        <v>45927.07</v>
      </c>
      <c r="L11" s="41" t="s">
        <v>3444</v>
      </c>
      <c r="M11" s="41" t="s">
        <v>32</v>
      </c>
      <c r="N11" s="42" t="s">
        <v>3416</v>
      </c>
      <c r="O11" s="38" t="str">
        <f t="array" ref="O11">IFERROR(INDEX(OSX_BRASIL_POSS_DEZ!K:K,MATCH(A11,OSX_BRASIL_POSS_DEZ!A:A,),),"NI")</f>
        <v>NI</v>
      </c>
    </row>
    <row r="12" spans="1:15">
      <c r="K12" s="54"/>
    </row>
  </sheetData>
  <pageMargins left="0.511811024" right="0.511811024" top="0.78740157499999996" bottom="0.78740157499999996" header="0.31496062000000002" footer="0.31496062000000002"/>
  <legacyDrawing r:id="rId1"/>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ilha13"/>
  <dimension ref="A1:O3"/>
  <sheetViews>
    <sheetView topLeftCell="H1" workbookViewId="0">
      <selection activeCell="O2" sqref="O2"/>
    </sheetView>
  </sheetViews>
  <sheetFormatPr defaultColWidth="9.28515625" defaultRowHeight="15"/>
  <cols>
    <col min="1" max="1" width="9.28515625" style="63"/>
    <col min="2" max="2" width="7.7109375" style="140" bestFit="1" customWidth="1"/>
    <col min="3" max="3" width="10.42578125" style="140" bestFit="1" customWidth="1"/>
    <col min="4" max="4" width="24.7109375" style="140" customWidth="1"/>
    <col min="5" max="5" width="17.5703125" style="140" bestFit="1" customWidth="1"/>
    <col min="6" max="6" width="44.7109375" style="140" customWidth="1"/>
    <col min="7" max="7" width="44" style="140" customWidth="1"/>
    <col min="8" max="8" width="50" style="140" customWidth="1"/>
    <col min="9" max="9" width="18.28515625" style="140" customWidth="1"/>
    <col min="10" max="10" width="14.28515625" style="140" bestFit="1" customWidth="1"/>
    <col min="11" max="11" width="15.7109375" style="140" customWidth="1"/>
    <col min="12" max="12" width="22.5703125" style="140" customWidth="1"/>
    <col min="13" max="13" width="13.28515625" style="140" customWidth="1"/>
    <col min="14" max="14" width="27.28515625" style="140" customWidth="1"/>
    <col min="15" max="16384" width="9.28515625" style="140"/>
  </cols>
  <sheetData>
    <row r="1" spans="1:15" ht="33.6" customHeight="1" thickBot="1">
      <c r="A1" s="63" t="s">
        <v>29</v>
      </c>
      <c r="B1" s="85" t="s">
        <v>82</v>
      </c>
      <c r="C1" s="35" t="s">
        <v>3403</v>
      </c>
      <c r="D1" s="35" t="s">
        <v>84</v>
      </c>
      <c r="E1" s="35" t="s">
        <v>85</v>
      </c>
      <c r="F1" s="35" t="s">
        <v>86</v>
      </c>
      <c r="G1" s="35" t="s">
        <v>3404</v>
      </c>
      <c r="H1" s="35" t="s">
        <v>3405</v>
      </c>
      <c r="I1" s="35"/>
      <c r="J1" s="35" t="s">
        <v>3406</v>
      </c>
      <c r="K1" s="35" t="s">
        <v>87</v>
      </c>
      <c r="L1" s="35" t="s">
        <v>3407</v>
      </c>
      <c r="M1" s="35" t="s">
        <v>89</v>
      </c>
      <c r="N1" s="35" t="s">
        <v>3408</v>
      </c>
      <c r="O1" s="250" t="s">
        <v>88</v>
      </c>
    </row>
    <row r="2" spans="1:15" ht="43.5" customHeight="1">
      <c r="A2" s="63">
        <v>11</v>
      </c>
      <c r="B2" s="36" t="s">
        <v>30</v>
      </c>
      <c r="C2" s="37">
        <v>42642</v>
      </c>
      <c r="D2" s="36" t="s">
        <v>3445</v>
      </c>
      <c r="E2" s="51" t="s">
        <v>3446</v>
      </c>
      <c r="F2" s="50" t="s">
        <v>3447</v>
      </c>
      <c r="G2" s="50" t="s">
        <v>3448</v>
      </c>
      <c r="H2" s="36" t="s">
        <v>3449</v>
      </c>
      <c r="I2" s="55">
        <v>50000</v>
      </c>
      <c r="J2" s="40" t="s">
        <v>3414</v>
      </c>
      <c r="K2" s="53">
        <v>725923.52</v>
      </c>
      <c r="L2" s="41" t="s">
        <v>3450</v>
      </c>
      <c r="M2" s="41" t="s">
        <v>33</v>
      </c>
      <c r="N2" s="56" t="s">
        <v>3451</v>
      </c>
      <c r="O2" s="55">
        <f t="array" ref="O2">INDEX(OSX_BRASIL_PROV_DEZ!K:K,MATCH(A2,OSX_BRASIL_PROV_DEZ!A:A,),)</f>
        <v>725923.52</v>
      </c>
    </row>
    <row r="3" spans="1:15">
      <c r="K3" s="182">
        <f>SUM(K2)</f>
        <v>725923.52</v>
      </c>
    </row>
  </sheetData>
  <pageMargins left="0.511811024" right="0.511811024" top="0.78740157499999996" bottom="0.78740157499999996" header="0.31496062000000002" footer="0.31496062000000002"/>
  <legacy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ilha14"/>
  <dimension ref="A1:O5"/>
  <sheetViews>
    <sheetView topLeftCell="F1" workbookViewId="0">
      <selection activeCell="Y3" sqref="Y3"/>
    </sheetView>
  </sheetViews>
  <sheetFormatPr defaultColWidth="9.28515625" defaultRowHeight="15"/>
  <cols>
    <col min="1" max="1" width="9.28515625" style="63"/>
    <col min="2" max="2" width="7.7109375" style="140" bestFit="1" customWidth="1"/>
    <col min="3" max="3" width="10.42578125" style="140" bestFit="1" customWidth="1"/>
    <col min="4" max="4" width="29.28515625" style="140" customWidth="1"/>
    <col min="5" max="5" width="21.28515625" style="140" bestFit="1" customWidth="1"/>
    <col min="6" max="6" width="32.28515625" style="140" customWidth="1"/>
    <col min="7" max="7" width="29" style="140" customWidth="1"/>
    <col min="8" max="8" width="13.5703125" style="140" customWidth="1"/>
    <col min="9" max="9" width="14" style="140" customWidth="1"/>
    <col min="10" max="10" width="18.42578125" style="140" customWidth="1"/>
    <col min="11" max="11" width="14" style="140" customWidth="1"/>
    <col min="12" max="12" width="11.42578125" style="140" customWidth="1"/>
    <col min="13" max="13" width="7.42578125" style="140" bestFit="1" customWidth="1"/>
    <col min="14" max="14" width="29.7109375" style="140" customWidth="1"/>
    <col min="15" max="16384" width="9.28515625" style="140"/>
  </cols>
  <sheetData>
    <row r="1" spans="1:15" ht="36.75" thickBot="1">
      <c r="A1" s="63" t="s">
        <v>29</v>
      </c>
      <c r="B1" s="85" t="s">
        <v>82</v>
      </c>
      <c r="C1" s="134" t="s">
        <v>3403</v>
      </c>
      <c r="D1" s="134" t="s">
        <v>84</v>
      </c>
      <c r="E1" s="134" t="s">
        <v>85</v>
      </c>
      <c r="F1" s="134" t="s">
        <v>86</v>
      </c>
      <c r="G1" s="134" t="s">
        <v>3404</v>
      </c>
      <c r="H1" s="134" t="s">
        <v>3405</v>
      </c>
      <c r="I1" s="134"/>
      <c r="J1" s="134" t="s">
        <v>3406</v>
      </c>
      <c r="K1" s="134" t="s">
        <v>87</v>
      </c>
      <c r="L1" s="134" t="s">
        <v>3407</v>
      </c>
      <c r="M1" s="134" t="s">
        <v>89</v>
      </c>
      <c r="N1" s="134" t="s">
        <v>3408</v>
      </c>
      <c r="O1" s="250" t="s">
        <v>88</v>
      </c>
    </row>
    <row r="2" spans="1:15">
      <c r="A2" s="63">
        <v>12</v>
      </c>
      <c r="B2" s="135" t="s">
        <v>31</v>
      </c>
      <c r="C2" s="136">
        <v>41408</v>
      </c>
      <c r="D2" s="135" t="s">
        <v>3452</v>
      </c>
      <c r="E2" s="135" t="s">
        <v>3453</v>
      </c>
      <c r="F2" s="135" t="s">
        <v>3454</v>
      </c>
      <c r="G2" s="135" t="s">
        <v>3455</v>
      </c>
      <c r="H2" s="135" t="s">
        <v>3456</v>
      </c>
      <c r="I2" s="57">
        <v>30000</v>
      </c>
      <c r="J2" s="57">
        <v>14671.7</v>
      </c>
      <c r="K2" s="57">
        <v>17829.669999999998</v>
      </c>
      <c r="L2" s="137" t="s">
        <v>3457</v>
      </c>
      <c r="M2" s="137" t="s">
        <v>32</v>
      </c>
      <c r="N2" s="138" t="s">
        <v>3458</v>
      </c>
      <c r="O2" s="57" t="str">
        <f t="array" ref="O2">IFERROR(INDEX(OSX_AÇU_POSS_DEZ!K:K,MATCH(A2,OSX_AÇU_POSS_DEZ!A:A,),),"NI")</f>
        <v>NI</v>
      </c>
    </row>
    <row r="3" spans="1:15">
      <c r="A3" s="63">
        <v>13</v>
      </c>
      <c r="B3" s="135" t="s">
        <v>31</v>
      </c>
      <c r="C3" s="136">
        <v>44687</v>
      </c>
      <c r="D3" s="135" t="s">
        <v>3459</v>
      </c>
      <c r="E3" s="135" t="s">
        <v>3460</v>
      </c>
      <c r="F3" s="135" t="s">
        <v>3461</v>
      </c>
      <c r="G3" s="135" t="s">
        <v>3462</v>
      </c>
      <c r="H3" s="135" t="s">
        <v>3413</v>
      </c>
      <c r="I3" s="57">
        <v>42633.19</v>
      </c>
      <c r="J3" s="139" t="s">
        <v>3414</v>
      </c>
      <c r="K3" s="57">
        <v>46296.75</v>
      </c>
      <c r="L3" s="137" t="s">
        <v>3463</v>
      </c>
      <c r="M3" s="137" t="s">
        <v>32</v>
      </c>
      <c r="N3" s="139" t="s">
        <v>3416</v>
      </c>
      <c r="O3" s="57">
        <f t="array" ref="O3">IFERROR(INDEX(OSX_AÇU_POSS_DEZ!K:K,MATCH(A3,OSX_AÇU_POSS_DEZ!A:A,),),"NI")</f>
        <v>46296.75</v>
      </c>
    </row>
    <row r="4" spans="1:15">
      <c r="A4" s="63">
        <v>14</v>
      </c>
      <c r="B4" s="135" t="s">
        <v>31</v>
      </c>
      <c r="C4" s="136">
        <v>44845</v>
      </c>
      <c r="D4" s="135" t="s">
        <v>3464</v>
      </c>
      <c r="E4" s="135" t="s">
        <v>3465</v>
      </c>
      <c r="F4" s="135" t="s">
        <v>3461</v>
      </c>
      <c r="G4" s="135" t="s">
        <v>3462</v>
      </c>
      <c r="H4" s="135" t="s">
        <v>3466</v>
      </c>
      <c r="I4" s="57">
        <v>4546.43</v>
      </c>
      <c r="J4" s="137" t="s">
        <v>3414</v>
      </c>
      <c r="K4" s="57">
        <v>4674.8</v>
      </c>
      <c r="L4" s="137" t="s">
        <v>3467</v>
      </c>
      <c r="M4" s="137" t="s">
        <v>32</v>
      </c>
      <c r="N4" s="139" t="s">
        <v>3416</v>
      </c>
      <c r="O4" s="57">
        <f t="array" ref="O4">IFERROR(INDEX(OSX_AÇU_POSS_DEZ!K:K,MATCH(A4,OSX_AÇU_POSS_DEZ!A:A,),),"NI")</f>
        <v>4674.8</v>
      </c>
    </row>
    <row r="5" spans="1:15">
      <c r="K5" s="183">
        <f>SUM(K2:K4)</f>
        <v>68801.22</v>
      </c>
    </row>
  </sheetData>
  <pageMargins left="0.511811024" right="0.511811024" top="0.78740157499999996" bottom="0.78740157499999996" header="0.31496062000000002" footer="0.31496062000000002"/>
  <legacyDrawing r:id="rId1"/>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ilha15"/>
  <dimension ref="A1:O21"/>
  <sheetViews>
    <sheetView topLeftCell="I1" zoomScaleNormal="100" workbookViewId="0">
      <selection activeCell="Y3" sqref="Y3"/>
    </sheetView>
  </sheetViews>
  <sheetFormatPr defaultColWidth="9.28515625" defaultRowHeight="15"/>
  <cols>
    <col min="1" max="1" width="9.28515625" style="63"/>
    <col min="2" max="2" width="10.28515625" style="140" customWidth="1"/>
    <col min="3" max="3" width="13.7109375" style="140" customWidth="1"/>
    <col min="4" max="4" width="31.28515625" style="140" customWidth="1"/>
    <col min="5" max="5" width="23.28515625" style="140" bestFit="1" customWidth="1"/>
    <col min="6" max="6" width="65.28515625" style="140" bestFit="1" customWidth="1"/>
    <col min="7" max="7" width="80" style="140" bestFit="1" customWidth="1"/>
    <col min="8" max="8" width="73.42578125" style="140" customWidth="1"/>
    <col min="9" max="9" width="14.28515625" style="140" bestFit="1" customWidth="1"/>
    <col min="10" max="10" width="14.42578125" style="140" bestFit="1" customWidth="1"/>
    <col min="11" max="11" width="15.7109375" style="140" bestFit="1" customWidth="1"/>
    <col min="12" max="12" width="45.42578125" style="140" customWidth="1"/>
    <col min="13" max="13" width="22.28515625" style="140" customWidth="1"/>
    <col min="14" max="14" width="43.7109375" style="140" customWidth="1"/>
    <col min="15" max="15" width="15.7109375" style="140" bestFit="1" customWidth="1"/>
    <col min="16" max="16384" width="9.28515625" style="140"/>
  </cols>
  <sheetData>
    <row r="1" spans="1:15" ht="24.75" thickBot="1">
      <c r="A1" s="63" t="s">
        <v>29</v>
      </c>
      <c r="B1" s="85" t="s">
        <v>82</v>
      </c>
      <c r="C1" s="85" t="s">
        <v>3403</v>
      </c>
      <c r="D1" s="85" t="s">
        <v>84</v>
      </c>
      <c r="E1" s="85" t="s">
        <v>85</v>
      </c>
      <c r="F1" s="85" t="s">
        <v>86</v>
      </c>
      <c r="G1" s="85" t="s">
        <v>3404</v>
      </c>
      <c r="H1" s="85" t="s">
        <v>3405</v>
      </c>
      <c r="I1" s="85"/>
      <c r="J1" s="85" t="s">
        <v>3406</v>
      </c>
      <c r="K1" s="85" t="s">
        <v>87</v>
      </c>
      <c r="L1" s="85" t="s">
        <v>3407</v>
      </c>
      <c r="M1" s="85" t="s">
        <v>89</v>
      </c>
      <c r="N1" s="85" t="s">
        <v>3408</v>
      </c>
      <c r="O1" s="250" t="s">
        <v>88</v>
      </c>
    </row>
    <row r="2" spans="1:15">
      <c r="A2" s="63">
        <v>15</v>
      </c>
      <c r="B2" s="86" t="s">
        <v>31</v>
      </c>
      <c r="C2" s="87">
        <v>41544</v>
      </c>
      <c r="D2" s="86" t="s">
        <v>3468</v>
      </c>
      <c r="E2" s="88" t="s">
        <v>3469</v>
      </c>
      <c r="F2" s="88" t="s">
        <v>3470</v>
      </c>
      <c r="G2" s="88" t="s">
        <v>3471</v>
      </c>
      <c r="H2" s="88" t="s">
        <v>3472</v>
      </c>
      <c r="I2" s="58">
        <v>100000</v>
      </c>
      <c r="J2" s="89" t="s">
        <v>3414</v>
      </c>
      <c r="K2" s="55">
        <v>55594.74</v>
      </c>
      <c r="L2" s="86" t="s">
        <v>3473</v>
      </c>
      <c r="M2" s="86" t="s">
        <v>33</v>
      </c>
      <c r="N2" s="90" t="s">
        <v>3474</v>
      </c>
      <c r="O2" s="59">
        <f t="array" ref="O2">IFERROR(INDEX(OSX_AÇU_PROV_DEZ!K:K,MATCH(A2,OSX_AÇU_PROV_DEZ!A:A,),),"NI")</f>
        <v>55594.74</v>
      </c>
    </row>
    <row r="3" spans="1:15">
      <c r="A3" s="63">
        <v>16</v>
      </c>
      <c r="B3" s="91" t="s">
        <v>31</v>
      </c>
      <c r="C3" s="92">
        <v>42425</v>
      </c>
      <c r="D3" s="93" t="s">
        <v>3475</v>
      </c>
      <c r="E3" s="91" t="s">
        <v>3476</v>
      </c>
      <c r="F3" s="91" t="s">
        <v>3477</v>
      </c>
      <c r="G3" s="91" t="s">
        <v>3471</v>
      </c>
      <c r="H3" s="91" t="s">
        <v>3478</v>
      </c>
      <c r="I3" s="59">
        <v>100000</v>
      </c>
      <c r="J3" s="59">
        <v>152190.62</v>
      </c>
      <c r="K3" s="59">
        <v>53350.520000000004</v>
      </c>
      <c r="L3" s="93" t="s">
        <v>3479</v>
      </c>
      <c r="M3" s="93" t="s">
        <v>33</v>
      </c>
      <c r="N3" s="94" t="s">
        <v>3458</v>
      </c>
      <c r="O3" s="59">
        <f t="array" ref="O3">IFERROR(INDEX(OSX_AÇU_PROV_DEZ!K:K,MATCH(A3,OSX_AÇU_PROV_DEZ!A:A,),),"NI")</f>
        <v>53350.520000000004</v>
      </c>
    </row>
    <row r="4" spans="1:15">
      <c r="A4" s="63">
        <v>17</v>
      </c>
      <c r="B4" s="91" t="s">
        <v>31</v>
      </c>
      <c r="C4" s="95">
        <v>42219</v>
      </c>
      <c r="D4" s="91" t="s">
        <v>3480</v>
      </c>
      <c r="E4" s="91" t="s">
        <v>3481</v>
      </c>
      <c r="F4" s="91" t="s">
        <v>3482</v>
      </c>
      <c r="G4" s="91" t="s">
        <v>3471</v>
      </c>
      <c r="H4" s="91" t="s">
        <v>3483</v>
      </c>
      <c r="I4" s="59">
        <v>100000</v>
      </c>
      <c r="J4" s="59">
        <v>646104.61</v>
      </c>
      <c r="K4" s="59">
        <v>776371.31</v>
      </c>
      <c r="L4" s="93" t="s">
        <v>3484</v>
      </c>
      <c r="M4" s="96" t="s">
        <v>33</v>
      </c>
      <c r="N4" s="94" t="s">
        <v>3458</v>
      </c>
      <c r="O4" s="59">
        <f t="array" ref="O4">IFERROR(INDEX(OSX_AÇU_PROV_DEZ!K:K,MATCH(A4,OSX_AÇU_PROV_DEZ!A:A,),),"NI")</f>
        <v>776371.31</v>
      </c>
    </row>
    <row r="5" spans="1:15">
      <c r="A5" s="63">
        <v>18</v>
      </c>
      <c r="B5" s="91" t="s">
        <v>31</v>
      </c>
      <c r="C5" s="95">
        <v>42242</v>
      </c>
      <c r="D5" s="93" t="s">
        <v>3485</v>
      </c>
      <c r="E5" s="91" t="s">
        <v>3486</v>
      </c>
      <c r="F5" s="97" t="s">
        <v>3487</v>
      </c>
      <c r="G5" s="97" t="s">
        <v>3471</v>
      </c>
      <c r="H5" s="91" t="s">
        <v>3488</v>
      </c>
      <c r="I5" s="59">
        <v>40000</v>
      </c>
      <c r="J5" s="59">
        <v>728218.47</v>
      </c>
      <c r="K5" s="60">
        <v>789746.19</v>
      </c>
      <c r="L5" s="93" t="s">
        <v>3489</v>
      </c>
      <c r="M5" s="96" t="s">
        <v>33</v>
      </c>
      <c r="N5" s="94" t="s">
        <v>3458</v>
      </c>
      <c r="O5" s="59">
        <f t="array" ref="O5">IFERROR(INDEX(OSX_AÇU_PROV_DEZ!K:K,MATCH(A5,OSX_AÇU_PROV_DEZ!A:A,),),"NI")</f>
        <v>789746.19</v>
      </c>
    </row>
    <row r="6" spans="1:15">
      <c r="A6" s="63">
        <v>19</v>
      </c>
      <c r="B6" s="98" t="s">
        <v>31</v>
      </c>
      <c r="C6" s="99">
        <v>42219</v>
      </c>
      <c r="D6" s="98" t="s">
        <v>3490</v>
      </c>
      <c r="E6" s="98" t="s">
        <v>3491</v>
      </c>
      <c r="F6" s="88" t="s">
        <v>3482</v>
      </c>
      <c r="G6" s="88" t="s">
        <v>3471</v>
      </c>
      <c r="H6" s="98" t="s">
        <v>3492</v>
      </c>
      <c r="I6" s="55">
        <v>100000</v>
      </c>
      <c r="J6" s="55">
        <v>264862.46999999997</v>
      </c>
      <c r="K6" s="55">
        <v>314212.93</v>
      </c>
      <c r="L6" s="100" t="s">
        <v>3493</v>
      </c>
      <c r="M6" s="86" t="s">
        <v>33</v>
      </c>
      <c r="N6" s="101" t="s">
        <v>3494</v>
      </c>
      <c r="O6" s="59">
        <f t="array" ref="O6">IFERROR(INDEX(OSX_AÇU_PROV_DEZ!K:K,MATCH(A6,OSX_AÇU_PROV_DEZ!A:A,),),"NI")</f>
        <v>314212.93</v>
      </c>
    </row>
    <row r="7" spans="1:15">
      <c r="A7" s="63">
        <v>20</v>
      </c>
      <c r="B7" s="102" t="s">
        <v>31</v>
      </c>
      <c r="C7" s="103">
        <v>42891</v>
      </c>
      <c r="D7" s="102" t="s">
        <v>3495</v>
      </c>
      <c r="E7" s="98" t="s">
        <v>3496</v>
      </c>
      <c r="F7" s="102" t="s">
        <v>3497</v>
      </c>
      <c r="G7" s="102" t="s">
        <v>3498</v>
      </c>
      <c r="H7" s="102" t="s">
        <v>3499</v>
      </c>
      <c r="I7" s="61">
        <v>100000</v>
      </c>
      <c r="J7" s="89" t="s">
        <v>3414</v>
      </c>
      <c r="K7" s="55">
        <v>852541.47</v>
      </c>
      <c r="L7" s="104" t="s">
        <v>3500</v>
      </c>
      <c r="M7" s="105" t="s">
        <v>33</v>
      </c>
      <c r="N7" s="106" t="s">
        <v>3501</v>
      </c>
      <c r="O7" s="59">
        <f t="array" ref="O7">IFERROR(INDEX(OSX_AÇU_PROV_DEZ!K:K,MATCH(A7,OSX_AÇU_PROV_DEZ!A:A,),),"NI")</f>
        <v>928587.2</v>
      </c>
    </row>
    <row r="8" spans="1:15">
      <c r="A8" s="63">
        <v>21</v>
      </c>
      <c r="B8" s="107" t="s">
        <v>31</v>
      </c>
      <c r="C8" s="108">
        <v>42170</v>
      </c>
      <c r="D8" s="107" t="s">
        <v>3502</v>
      </c>
      <c r="E8" s="107" t="s">
        <v>3503</v>
      </c>
      <c r="F8" s="109" t="s">
        <v>3504</v>
      </c>
      <c r="G8" s="109" t="s">
        <v>3471</v>
      </c>
      <c r="H8" s="107" t="s">
        <v>3505</v>
      </c>
      <c r="I8" s="62">
        <v>50000</v>
      </c>
      <c r="J8" s="62">
        <v>49465.599999999999</v>
      </c>
      <c r="K8" s="55">
        <v>53280.85</v>
      </c>
      <c r="L8" s="110" t="s">
        <v>3506</v>
      </c>
      <c r="M8" s="111" t="s">
        <v>33</v>
      </c>
      <c r="N8" s="94" t="s">
        <v>3458</v>
      </c>
      <c r="O8" s="59">
        <f t="array" ref="O8">IFERROR(INDEX(OSX_AÇU_PROV_DEZ!K:K,MATCH(A8,OSX_AÇU_PROV_DEZ!A:A,),),"NI")</f>
        <v>53280.85</v>
      </c>
    </row>
    <row r="9" spans="1:15">
      <c r="A9" s="63">
        <v>22</v>
      </c>
      <c r="B9" s="107" t="s">
        <v>31</v>
      </c>
      <c r="C9" s="112">
        <v>42170</v>
      </c>
      <c r="D9" s="98" t="s">
        <v>3507</v>
      </c>
      <c r="E9" s="98" t="s">
        <v>3508</v>
      </c>
      <c r="F9" s="109" t="s">
        <v>3504</v>
      </c>
      <c r="G9" s="109" t="s">
        <v>3471</v>
      </c>
      <c r="H9" s="107" t="s">
        <v>3509</v>
      </c>
      <c r="I9" s="62">
        <v>50000</v>
      </c>
      <c r="J9" s="62">
        <v>14165.75</v>
      </c>
      <c r="K9" s="55">
        <v>20726.66</v>
      </c>
      <c r="L9" s="110" t="s">
        <v>3510</v>
      </c>
      <c r="M9" s="111" t="s">
        <v>33</v>
      </c>
      <c r="N9" s="94" t="s">
        <v>3458</v>
      </c>
      <c r="O9" s="59">
        <f t="array" ref="O9">IFERROR(INDEX(OSX_AÇU_PROV_DEZ!K:K,MATCH(A9,OSX_AÇU_PROV_DEZ!A:A,),),"NI")</f>
        <v>20726.66</v>
      </c>
    </row>
    <row r="10" spans="1:15">
      <c r="A10" s="63">
        <v>23</v>
      </c>
      <c r="B10" s="107" t="s">
        <v>31</v>
      </c>
      <c r="C10" s="108">
        <v>42443</v>
      </c>
      <c r="D10" s="98" t="s">
        <v>3511</v>
      </c>
      <c r="E10" s="98" t="s">
        <v>3512</v>
      </c>
      <c r="F10" s="109" t="s">
        <v>3513</v>
      </c>
      <c r="G10" s="109" t="s">
        <v>3471</v>
      </c>
      <c r="H10" s="107" t="s">
        <v>3514</v>
      </c>
      <c r="I10" s="62">
        <v>40000</v>
      </c>
      <c r="J10" s="62">
        <v>121669.75999999999</v>
      </c>
      <c r="K10" s="55">
        <v>70815.83</v>
      </c>
      <c r="L10" s="110" t="s">
        <v>3515</v>
      </c>
      <c r="M10" s="111" t="s">
        <v>33</v>
      </c>
      <c r="N10" s="94" t="s">
        <v>3458</v>
      </c>
      <c r="O10" s="59">
        <f t="array" ref="O10">IFERROR(INDEX(OSX_AÇU_PROV_DEZ!K:K,MATCH(A10,OSX_AÇU_PROV_DEZ!A:A,),),"NI")</f>
        <v>70815.83</v>
      </c>
    </row>
    <row r="11" spans="1:15">
      <c r="A11" s="63">
        <v>24</v>
      </c>
      <c r="B11" s="98" t="s">
        <v>31</v>
      </c>
      <c r="C11" s="99">
        <v>42207</v>
      </c>
      <c r="D11" s="98" t="s">
        <v>3516</v>
      </c>
      <c r="E11" s="113" t="s">
        <v>3517</v>
      </c>
      <c r="F11" s="88" t="s">
        <v>3518</v>
      </c>
      <c r="G11" s="88" t="s">
        <v>3519</v>
      </c>
      <c r="H11" s="98" t="s">
        <v>3520</v>
      </c>
      <c r="I11" s="55">
        <v>40000</v>
      </c>
      <c r="J11" s="100" t="s">
        <v>3414</v>
      </c>
      <c r="K11" s="55">
        <v>2898183.25</v>
      </c>
      <c r="L11" s="86" t="s">
        <v>3521</v>
      </c>
      <c r="M11" s="86" t="s">
        <v>33</v>
      </c>
      <c r="N11" s="90" t="s">
        <v>3474</v>
      </c>
      <c r="O11" s="59">
        <f t="array" ref="O11">IFERROR(INDEX(OSX_AÇU_PROV_DEZ!K:K,MATCH(A11,OSX_AÇU_PROV_DEZ!A:A,),),"NI")</f>
        <v>2898183.25</v>
      </c>
    </row>
    <row r="12" spans="1:15">
      <c r="A12" s="63">
        <v>25</v>
      </c>
      <c r="B12" s="107" t="s">
        <v>31</v>
      </c>
      <c r="C12" s="108">
        <v>41807</v>
      </c>
      <c r="D12" s="98" t="s">
        <v>3522</v>
      </c>
      <c r="E12" s="114" t="s">
        <v>3523</v>
      </c>
      <c r="F12" s="111" t="s">
        <v>3524</v>
      </c>
      <c r="G12" s="109" t="s">
        <v>3471</v>
      </c>
      <c r="H12" s="107" t="s">
        <v>3525</v>
      </c>
      <c r="I12" s="62">
        <v>30000</v>
      </c>
      <c r="J12" s="62">
        <v>52286.080000000002</v>
      </c>
      <c r="K12" s="55">
        <v>43143.07</v>
      </c>
      <c r="L12" s="111" t="s">
        <v>3526</v>
      </c>
      <c r="M12" s="111" t="s">
        <v>33</v>
      </c>
      <c r="N12" s="115" t="s">
        <v>3458</v>
      </c>
      <c r="O12" s="59">
        <f t="array" ref="O12">IFERROR(INDEX(OSX_AÇU_PROV_DEZ!K:K,MATCH(A12,OSX_AÇU_PROV_DEZ!A:A,),),"NI")</f>
        <v>43143.07</v>
      </c>
    </row>
    <row r="13" spans="1:15">
      <c r="A13" s="63">
        <v>26</v>
      </c>
      <c r="B13" s="98" t="s">
        <v>31</v>
      </c>
      <c r="C13" s="99">
        <v>42754</v>
      </c>
      <c r="D13" s="98" t="s">
        <v>3527</v>
      </c>
      <c r="E13" s="113" t="s">
        <v>3528</v>
      </c>
      <c r="F13" s="88" t="s">
        <v>3529</v>
      </c>
      <c r="G13" s="88" t="s">
        <v>3530</v>
      </c>
      <c r="H13" s="116" t="s">
        <v>3531</v>
      </c>
      <c r="I13" s="55">
        <v>37500</v>
      </c>
      <c r="J13" s="55">
        <v>2673.32</v>
      </c>
      <c r="K13" s="55">
        <v>3016.88</v>
      </c>
      <c r="L13" s="86" t="s">
        <v>3532</v>
      </c>
      <c r="M13" s="86" t="s">
        <v>33</v>
      </c>
      <c r="N13" s="117" t="s">
        <v>3533</v>
      </c>
      <c r="O13" s="59">
        <f t="array" ref="O13">IFERROR(INDEX(OSX_AÇU_PROV_DEZ!K:K,MATCH(A13,OSX_AÇU_PROV_DEZ!A:A,),),"NI")</f>
        <v>3016.88</v>
      </c>
    </row>
    <row r="14" spans="1:15">
      <c r="A14" s="63">
        <v>27</v>
      </c>
      <c r="B14" s="118" t="s">
        <v>31</v>
      </c>
      <c r="C14" s="119">
        <v>44271</v>
      </c>
      <c r="D14" s="118">
        <v>201923530</v>
      </c>
      <c r="E14" s="118" t="s">
        <v>3534</v>
      </c>
      <c r="F14" s="118" t="s">
        <v>3535</v>
      </c>
      <c r="G14" s="118" t="s">
        <v>3471</v>
      </c>
      <c r="H14" s="118" t="s">
        <v>3536</v>
      </c>
      <c r="I14" s="120">
        <v>0</v>
      </c>
      <c r="J14" s="121" t="s">
        <v>3537</v>
      </c>
      <c r="K14" s="120">
        <v>0</v>
      </c>
      <c r="L14" s="122" t="s">
        <v>3538</v>
      </c>
      <c r="M14" s="122" t="s">
        <v>33</v>
      </c>
      <c r="N14" s="123" t="s">
        <v>3539</v>
      </c>
      <c r="O14" s="59" t="str">
        <f t="array" ref="O14">IFERROR(INDEX(OSX_AÇU_PROV_DEZ!K:K,MATCH(A14,OSX_AÇU_PROV_DEZ!A:A,),),"NI")</f>
        <v>NI</v>
      </c>
    </row>
    <row r="15" spans="1:15">
      <c r="A15" s="63">
        <v>28</v>
      </c>
      <c r="B15" s="118" t="s">
        <v>31</v>
      </c>
      <c r="C15" s="119">
        <v>44277</v>
      </c>
      <c r="D15" s="118">
        <v>201928701</v>
      </c>
      <c r="E15" s="118" t="s">
        <v>3534</v>
      </c>
      <c r="F15" s="118" t="s">
        <v>3535</v>
      </c>
      <c r="G15" s="118" t="s">
        <v>3471</v>
      </c>
      <c r="H15" s="118" t="s">
        <v>3536</v>
      </c>
      <c r="I15" s="120">
        <v>0</v>
      </c>
      <c r="J15" s="121" t="s">
        <v>3537</v>
      </c>
      <c r="K15" s="120">
        <v>0</v>
      </c>
      <c r="L15" s="122" t="s">
        <v>3540</v>
      </c>
      <c r="M15" s="122" t="s">
        <v>33</v>
      </c>
      <c r="N15" s="123" t="s">
        <v>3539</v>
      </c>
      <c r="O15" s="59" t="str">
        <f t="array" ref="O15">IFERROR(INDEX(OSX_AÇU_PROV_DEZ!K:K,MATCH(A15,OSX_AÇU_PROV_DEZ!A:A,),),"NI")</f>
        <v>NI</v>
      </c>
    </row>
    <row r="16" spans="1:15">
      <c r="A16" s="63">
        <v>29</v>
      </c>
      <c r="B16" s="118" t="s">
        <v>31</v>
      </c>
      <c r="C16" s="119">
        <v>44279</v>
      </c>
      <c r="D16" s="118" t="s">
        <v>3541</v>
      </c>
      <c r="E16" s="118" t="s">
        <v>3534</v>
      </c>
      <c r="F16" s="118" t="s">
        <v>3535</v>
      </c>
      <c r="G16" s="118" t="s">
        <v>3471</v>
      </c>
      <c r="H16" s="118" t="s">
        <v>3536</v>
      </c>
      <c r="I16" s="120">
        <v>0</v>
      </c>
      <c r="J16" s="120">
        <v>217.08</v>
      </c>
      <c r="K16" s="120">
        <v>0</v>
      </c>
      <c r="L16" s="122" t="s">
        <v>3542</v>
      </c>
      <c r="M16" s="122" t="s">
        <v>33</v>
      </c>
      <c r="N16" s="123" t="s">
        <v>3539</v>
      </c>
      <c r="O16" s="59" t="str">
        <f t="array" ref="O16">IFERROR(INDEX(OSX_AÇU_PROV_DEZ!K:K,MATCH(A16,OSX_AÇU_PROV_DEZ!A:A,),),"NI")</f>
        <v>NI</v>
      </c>
    </row>
    <row r="17" spans="1:15">
      <c r="A17" s="63">
        <v>30</v>
      </c>
      <c r="B17" s="118" t="s">
        <v>31</v>
      </c>
      <c r="C17" s="119">
        <v>44279</v>
      </c>
      <c r="D17" s="118" t="s">
        <v>3543</v>
      </c>
      <c r="E17" s="118" t="s">
        <v>3534</v>
      </c>
      <c r="F17" s="118" t="s">
        <v>3535</v>
      </c>
      <c r="G17" s="118" t="s">
        <v>3471</v>
      </c>
      <c r="H17" s="118" t="s">
        <v>3536</v>
      </c>
      <c r="I17" s="120">
        <v>0</v>
      </c>
      <c r="J17" s="120">
        <v>781.55</v>
      </c>
      <c r="K17" s="120">
        <v>0</v>
      </c>
      <c r="L17" s="122" t="s">
        <v>3542</v>
      </c>
      <c r="M17" s="122" t="s">
        <v>33</v>
      </c>
      <c r="N17" s="123" t="s">
        <v>3539</v>
      </c>
      <c r="O17" s="59" t="str">
        <f t="array" ref="O17">IFERROR(INDEX(OSX_AÇU_PROV_DEZ!K:K,MATCH(A17,OSX_AÇU_PROV_DEZ!A:A,),),"NI")</f>
        <v>NI</v>
      </c>
    </row>
    <row r="18" spans="1:15">
      <c r="A18" s="63">
        <v>31</v>
      </c>
      <c r="B18" s="118" t="s">
        <v>31</v>
      </c>
      <c r="C18" s="119">
        <v>44279</v>
      </c>
      <c r="D18" s="118" t="s">
        <v>3544</v>
      </c>
      <c r="E18" s="118" t="s">
        <v>3534</v>
      </c>
      <c r="F18" s="118" t="s">
        <v>3535</v>
      </c>
      <c r="G18" s="118" t="s">
        <v>3471</v>
      </c>
      <c r="H18" s="118" t="s">
        <v>3536</v>
      </c>
      <c r="I18" s="120">
        <v>0</v>
      </c>
      <c r="J18" s="120">
        <v>72.36</v>
      </c>
      <c r="K18" s="120">
        <v>0</v>
      </c>
      <c r="L18" s="122" t="s">
        <v>3542</v>
      </c>
      <c r="M18" s="122" t="s">
        <v>33</v>
      </c>
      <c r="N18" s="123" t="s">
        <v>3539</v>
      </c>
      <c r="O18" s="59" t="str">
        <f t="array" ref="O18">IFERROR(INDEX(OSX_AÇU_PROV_DEZ!K:K,MATCH(A18,OSX_AÇU_PROV_DEZ!A:A,),),"NI")</f>
        <v>NI</v>
      </c>
    </row>
    <row r="19" spans="1:15">
      <c r="A19" s="63">
        <v>32</v>
      </c>
      <c r="B19" s="118" t="s">
        <v>31</v>
      </c>
      <c r="C19" s="119">
        <v>44279</v>
      </c>
      <c r="D19" s="118" t="s">
        <v>3545</v>
      </c>
      <c r="E19" s="118" t="s">
        <v>3534</v>
      </c>
      <c r="F19" s="118" t="s">
        <v>3535</v>
      </c>
      <c r="G19" s="118" t="s">
        <v>3471</v>
      </c>
      <c r="H19" s="118" t="s">
        <v>3536</v>
      </c>
      <c r="I19" s="120">
        <v>0</v>
      </c>
      <c r="J19" s="120">
        <v>795.95</v>
      </c>
      <c r="K19" s="120">
        <v>0</v>
      </c>
      <c r="L19" s="122" t="s">
        <v>3542</v>
      </c>
      <c r="M19" s="122" t="s">
        <v>33</v>
      </c>
      <c r="N19" s="123" t="s">
        <v>3539</v>
      </c>
      <c r="O19" s="59" t="str">
        <f t="array" ref="O19">IFERROR(INDEX(OSX_AÇU_PROV_DEZ!K:K,MATCH(A19,OSX_AÇU_PROV_DEZ!A:A,),),"NI")</f>
        <v>NI</v>
      </c>
    </row>
    <row r="20" spans="1:15">
      <c r="A20" s="63">
        <v>33</v>
      </c>
      <c r="B20" s="118" t="s">
        <v>31</v>
      </c>
      <c r="C20" s="119">
        <v>44279</v>
      </c>
      <c r="D20" s="118" t="s">
        <v>3546</v>
      </c>
      <c r="E20" s="118" t="s">
        <v>3534</v>
      </c>
      <c r="F20" s="118" t="s">
        <v>3535</v>
      </c>
      <c r="G20" s="118" t="s">
        <v>3471</v>
      </c>
      <c r="H20" s="118" t="s">
        <v>3536</v>
      </c>
      <c r="I20" s="120">
        <v>0</v>
      </c>
      <c r="J20" s="120">
        <v>101525.92</v>
      </c>
      <c r="K20" s="120">
        <v>0</v>
      </c>
      <c r="L20" s="122" t="s">
        <v>3542</v>
      </c>
      <c r="M20" s="122" t="s">
        <v>33</v>
      </c>
      <c r="N20" s="123" t="s">
        <v>3539</v>
      </c>
      <c r="O20" s="59" t="str">
        <f t="array" ref="O20">IFERROR(INDEX(OSX_AÇU_PROV_DEZ!K:K,MATCH(A20,OSX_AÇU_PROV_DEZ!A:A,),),"NI")</f>
        <v>NI</v>
      </c>
    </row>
    <row r="21" spans="1:15">
      <c r="K21" s="183">
        <f>SUM(K2:K20)</f>
        <v>5930983.7000000002</v>
      </c>
    </row>
  </sheetData>
  <pageMargins left="0.511811024" right="0.511811024" top="0.78740157499999996" bottom="0.78740157499999996" header="0.31496062000000002" footer="0.31496062000000002"/>
  <legacy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ilha16"/>
  <dimension ref="A1:O9"/>
  <sheetViews>
    <sheetView topLeftCell="K1" zoomScale="70" zoomScaleNormal="70" workbookViewId="0">
      <selection activeCell="Y3" sqref="Y3"/>
    </sheetView>
  </sheetViews>
  <sheetFormatPr defaultColWidth="9.28515625" defaultRowHeight="15"/>
  <cols>
    <col min="1" max="1" width="9.28515625" style="63"/>
    <col min="2" max="3" width="15.7109375" style="140" customWidth="1"/>
    <col min="4" max="4" width="43" style="140" customWidth="1"/>
    <col min="5" max="5" width="40.28515625" style="140" customWidth="1"/>
    <col min="6" max="6" width="38.28515625" style="140" bestFit="1" customWidth="1"/>
    <col min="7" max="7" width="70.42578125" style="140" bestFit="1" customWidth="1"/>
    <col min="8" max="8" width="162.28515625" style="140" bestFit="1" customWidth="1"/>
    <col min="9" max="9" width="13.28515625" style="140" bestFit="1" customWidth="1"/>
    <col min="10" max="10" width="15.7109375" style="140" bestFit="1" customWidth="1"/>
    <col min="11" max="11" width="23.28515625" style="140" bestFit="1" customWidth="1"/>
    <col min="12" max="12" width="104.7109375" style="140" customWidth="1"/>
    <col min="13" max="13" width="20.42578125" style="140" customWidth="1"/>
    <col min="14" max="14" width="84.42578125" style="140" bestFit="1" customWidth="1"/>
    <col min="15" max="15" width="17.7109375" style="140" bestFit="1" customWidth="1"/>
    <col min="16" max="16384" width="9.28515625" style="140"/>
  </cols>
  <sheetData>
    <row r="1" spans="1:15" ht="24.75" thickBot="1">
      <c r="A1" s="63" t="s">
        <v>29</v>
      </c>
      <c r="B1" s="85" t="s">
        <v>82</v>
      </c>
      <c r="C1" s="85" t="s">
        <v>3403</v>
      </c>
      <c r="D1" s="85" t="s">
        <v>84</v>
      </c>
      <c r="E1" s="85" t="s">
        <v>85</v>
      </c>
      <c r="F1" s="85" t="s">
        <v>86</v>
      </c>
      <c r="G1" s="85" t="s">
        <v>3404</v>
      </c>
      <c r="H1" s="85" t="s">
        <v>3405</v>
      </c>
      <c r="I1" s="85"/>
      <c r="J1" s="85" t="s">
        <v>3406</v>
      </c>
      <c r="K1" s="85" t="s">
        <v>87</v>
      </c>
      <c r="L1" s="85" t="s">
        <v>3407</v>
      </c>
      <c r="M1" s="85" t="s">
        <v>89</v>
      </c>
      <c r="N1" s="85" t="s">
        <v>3408</v>
      </c>
      <c r="O1" s="250" t="s">
        <v>88</v>
      </c>
    </row>
    <row r="2" spans="1:15">
      <c r="A2" s="63">
        <v>34</v>
      </c>
      <c r="B2" s="91" t="s">
        <v>3547</v>
      </c>
      <c r="C2" s="92">
        <v>42011</v>
      </c>
      <c r="D2" s="91" t="s">
        <v>3548</v>
      </c>
      <c r="E2" s="91" t="s">
        <v>3549</v>
      </c>
      <c r="F2" s="97" t="s">
        <v>3550</v>
      </c>
      <c r="G2" s="97" t="s">
        <v>3498</v>
      </c>
      <c r="H2" s="91" t="s">
        <v>3551</v>
      </c>
      <c r="I2" s="59">
        <v>50000</v>
      </c>
      <c r="J2" s="59">
        <v>539712.87</v>
      </c>
      <c r="K2" s="59">
        <v>606370.09</v>
      </c>
      <c r="L2" s="93" t="s">
        <v>3552</v>
      </c>
      <c r="M2" s="96" t="s">
        <v>33</v>
      </c>
      <c r="N2" s="94" t="s">
        <v>3458</v>
      </c>
      <c r="O2" s="55">
        <f t="array" ref="O2">INDEX(OSSO_PROV_DEZ!K:K,MATCH(A2,OSSO_PROV_DEZ!A:A,),)</f>
        <v>606370.09</v>
      </c>
    </row>
    <row r="3" spans="1:15">
      <c r="A3" s="63">
        <v>35</v>
      </c>
      <c r="B3" s="124" t="s">
        <v>3547</v>
      </c>
      <c r="C3" s="125">
        <v>44658</v>
      </c>
      <c r="D3" s="126" t="s">
        <v>3553</v>
      </c>
      <c r="E3" s="124" t="s">
        <v>3554</v>
      </c>
      <c r="F3" s="126" t="s">
        <v>3555</v>
      </c>
      <c r="G3" s="126" t="s">
        <v>3556</v>
      </c>
      <c r="H3" s="127" t="s">
        <v>3557</v>
      </c>
      <c r="I3" s="128">
        <v>18257.060000000001</v>
      </c>
      <c r="J3" s="89" t="s">
        <v>3414</v>
      </c>
      <c r="K3" s="55">
        <v>19991.310000000001</v>
      </c>
      <c r="L3" s="89" t="s">
        <v>3558</v>
      </c>
      <c r="M3" s="129" t="s">
        <v>33</v>
      </c>
      <c r="N3" s="130" t="s">
        <v>3416</v>
      </c>
      <c r="O3" s="55">
        <f t="array" ref="O3">INDEX(OSSO_PROV_DEZ!K:K,MATCH(A3,OSSO_PROV_DEZ!A:A,),)</f>
        <v>19991.310000000001</v>
      </c>
    </row>
    <row r="4" spans="1:15">
      <c r="A4" s="63">
        <v>36</v>
      </c>
      <c r="B4" s="93" t="s">
        <v>3547</v>
      </c>
      <c r="C4" s="95">
        <v>41988</v>
      </c>
      <c r="D4" s="93" t="s">
        <v>3559</v>
      </c>
      <c r="E4" s="91" t="s">
        <v>3560</v>
      </c>
      <c r="F4" s="97" t="s">
        <v>3561</v>
      </c>
      <c r="G4" s="97" t="s">
        <v>3498</v>
      </c>
      <c r="H4" s="91" t="s">
        <v>3562</v>
      </c>
      <c r="I4" s="59">
        <v>30000</v>
      </c>
      <c r="J4" s="59">
        <v>339902.85</v>
      </c>
      <c r="K4" s="60">
        <v>354538.83</v>
      </c>
      <c r="L4" s="93" t="s">
        <v>3563</v>
      </c>
      <c r="M4" s="96" t="s">
        <v>33</v>
      </c>
      <c r="N4" s="94" t="s">
        <v>3458</v>
      </c>
      <c r="O4" s="55">
        <f t="array" ref="O4">INDEX(OSSO_PROV_DEZ!K:K,MATCH(A4,OSSO_PROV_DEZ!A:A,),)</f>
        <v>354538.83</v>
      </c>
    </row>
    <row r="5" spans="1:15">
      <c r="A5" s="63">
        <v>37</v>
      </c>
      <c r="B5" s="98" t="s">
        <v>3547</v>
      </c>
      <c r="C5" s="87">
        <v>42606</v>
      </c>
      <c r="D5" s="100" t="s">
        <v>3564</v>
      </c>
      <c r="E5" s="98" t="s">
        <v>3565</v>
      </c>
      <c r="F5" s="88" t="s">
        <v>3561</v>
      </c>
      <c r="G5" s="88" t="s">
        <v>3498</v>
      </c>
      <c r="H5" s="98" t="s">
        <v>3566</v>
      </c>
      <c r="I5" s="55">
        <v>36000</v>
      </c>
      <c r="J5" s="55" t="s">
        <v>3567</v>
      </c>
      <c r="K5" s="55">
        <v>625477.37</v>
      </c>
      <c r="L5" s="100" t="s">
        <v>3568</v>
      </c>
      <c r="M5" s="86" t="s">
        <v>3569</v>
      </c>
      <c r="N5" s="101" t="s">
        <v>3494</v>
      </c>
      <c r="O5" s="55">
        <f t="array" ref="O5">INDEX(OSSO_PROV_DEZ!K:K,MATCH(A5,OSSO_PROV_DEZ!A:A,),)</f>
        <v>625477.37</v>
      </c>
    </row>
    <row r="6" spans="1:15">
      <c r="A6" s="63">
        <v>38</v>
      </c>
      <c r="B6" s="98" t="s">
        <v>3547</v>
      </c>
      <c r="C6" s="87">
        <v>42418</v>
      </c>
      <c r="D6" s="98" t="s">
        <v>3570</v>
      </c>
      <c r="E6" s="98" t="s">
        <v>3571</v>
      </c>
      <c r="F6" s="98" t="s">
        <v>3572</v>
      </c>
      <c r="G6" s="98" t="s">
        <v>3573</v>
      </c>
      <c r="H6" s="98" t="s">
        <v>3574</v>
      </c>
      <c r="I6" s="55">
        <v>50000</v>
      </c>
      <c r="J6" s="100" t="s">
        <v>3414</v>
      </c>
      <c r="K6" s="55">
        <v>555532.03</v>
      </c>
      <c r="L6" s="100" t="s">
        <v>3575</v>
      </c>
      <c r="M6" s="86" t="s">
        <v>33</v>
      </c>
      <c r="N6" s="90" t="s">
        <v>3474</v>
      </c>
      <c r="O6" s="55">
        <f t="array" ref="O6">INDEX(OSSO_PROV_DEZ!K:K,MATCH(A6,OSSO_PROV_DEZ!A:A,),)</f>
        <v>555532.03</v>
      </c>
    </row>
    <row r="7" spans="1:15">
      <c r="A7" s="63">
        <v>39</v>
      </c>
      <c r="B7" s="110" t="s">
        <v>3547</v>
      </c>
      <c r="C7" s="131">
        <v>42402</v>
      </c>
      <c r="D7" s="110" t="s">
        <v>3576</v>
      </c>
      <c r="E7" s="100" t="s">
        <v>3577</v>
      </c>
      <c r="F7" s="110" t="s">
        <v>3578</v>
      </c>
      <c r="G7" s="107" t="s">
        <v>3579</v>
      </c>
      <c r="H7" s="110" t="s">
        <v>3580</v>
      </c>
      <c r="I7" s="62">
        <v>38000</v>
      </c>
      <c r="J7" s="62">
        <v>1370590.78</v>
      </c>
      <c r="K7" s="55">
        <v>1641961.14</v>
      </c>
      <c r="L7" s="110" t="s">
        <v>3581</v>
      </c>
      <c r="M7" s="110" t="s">
        <v>33</v>
      </c>
      <c r="N7" s="132" t="s">
        <v>3582</v>
      </c>
      <c r="O7" s="55">
        <f t="array" ref="O7">INDEX(OSSO_PROV_DEZ!K:K,MATCH(A7,OSSO_PROV_DEZ!A:A,),)</f>
        <v>1641961.14</v>
      </c>
    </row>
    <row r="8" spans="1:15">
      <c r="A8" s="63">
        <v>40</v>
      </c>
      <c r="B8" s="98" t="s">
        <v>3547</v>
      </c>
      <c r="C8" s="99">
        <v>42356</v>
      </c>
      <c r="D8" s="98" t="s">
        <v>3583</v>
      </c>
      <c r="E8" s="98" t="s">
        <v>3584</v>
      </c>
      <c r="F8" s="88" t="s">
        <v>3585</v>
      </c>
      <c r="G8" s="88" t="s">
        <v>3498</v>
      </c>
      <c r="H8" s="98" t="s">
        <v>3586</v>
      </c>
      <c r="I8" s="55">
        <v>50000</v>
      </c>
      <c r="J8" s="55">
        <v>107271.71</v>
      </c>
      <c r="K8" s="133">
        <v>125675.14</v>
      </c>
      <c r="L8" s="100" t="s">
        <v>3587</v>
      </c>
      <c r="M8" s="86" t="s">
        <v>33</v>
      </c>
      <c r="N8" s="90" t="s">
        <v>3588</v>
      </c>
      <c r="O8" s="55">
        <f t="array" ref="O8">INDEX(OSSO_PROV_DEZ!K:K,MATCH(A8,OSSO_PROV_DEZ!A:A,),)</f>
        <v>125675.14</v>
      </c>
    </row>
    <row r="9" spans="1:15">
      <c r="K9" s="182">
        <f>SUM(K2:K8)</f>
        <v>3929545.9099999997</v>
      </c>
    </row>
  </sheetData>
  <pageMargins left="0.511811024" right="0.511811024" top="0.78740157499999996" bottom="0.78740157499999996" header="0.31496062000000002" footer="0.31496062000000002"/>
  <legacy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theme="5" tint="-0.249977111117893"/>
  </sheetPr>
  <dimension ref="A1"/>
  <sheetViews>
    <sheetView showGridLines="0" topLeftCell="A46" workbookViewId="0">
      <selection activeCell="Y3" sqref="Y3"/>
    </sheetView>
  </sheetViews>
  <sheetFormatPr defaultRowHeight="15"/>
  <sheetData/>
  <pageMargins left="0.511811024" right="0.511811024" top="0.78740157499999996" bottom="0.78740157499999996" header="0.31496062000000002" footer="0.3149606200000000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1"/>
  <sheetViews>
    <sheetView zoomScale="70" zoomScaleNormal="70" workbookViewId="0">
      <selection activeCell="B8" sqref="B8"/>
    </sheetView>
  </sheetViews>
  <sheetFormatPr defaultColWidth="54.42578125" defaultRowHeight="15"/>
  <cols>
    <col min="1" max="1" width="5.28515625" customWidth="1"/>
    <col min="2" max="2" width="25.5703125" customWidth="1"/>
    <col min="3" max="3" width="24.7109375" customWidth="1"/>
    <col min="4" max="4" width="40.42578125" customWidth="1"/>
    <col min="5" max="5" width="41.28515625" customWidth="1"/>
  </cols>
  <sheetData>
    <row r="1" spans="1:14" ht="15.75" thickBot="1">
      <c r="A1" s="1" t="s">
        <v>29</v>
      </c>
      <c r="B1" s="35" t="s">
        <v>3589</v>
      </c>
      <c r="C1" s="35" t="s">
        <v>3403</v>
      </c>
      <c r="D1" s="35" t="s">
        <v>84</v>
      </c>
      <c r="E1" s="35" t="s">
        <v>85</v>
      </c>
      <c r="F1" s="35" t="s">
        <v>86</v>
      </c>
      <c r="G1" s="35" t="s">
        <v>3404</v>
      </c>
      <c r="H1" s="35" t="s">
        <v>3405</v>
      </c>
      <c r="I1" s="35" t="s">
        <v>3590</v>
      </c>
      <c r="J1" s="35" t="s">
        <v>3406</v>
      </c>
      <c r="K1" s="35" t="s">
        <v>87</v>
      </c>
      <c r="L1" s="220" t="s">
        <v>3591</v>
      </c>
      <c r="M1" s="35" t="s">
        <v>3407</v>
      </c>
      <c r="N1" s="35" t="s">
        <v>89</v>
      </c>
    </row>
    <row r="2" spans="1:14" ht="90">
      <c r="A2" s="63">
        <f t="array" ref="A2">INDEX(OSX_BRASIL_POSSÍVEIS!A:A,MATCH(D2,OSX_BRASIL_POSSÍVEIS!D:D,),)</f>
        <v>1</v>
      </c>
      <c r="B2" s="36" t="s">
        <v>30</v>
      </c>
      <c r="C2" s="37">
        <v>44875</v>
      </c>
      <c r="D2" s="36" t="s">
        <v>3409</v>
      </c>
      <c r="E2" s="36" t="s">
        <v>3410</v>
      </c>
      <c r="F2" s="36" t="s">
        <v>3411</v>
      </c>
      <c r="G2" s="36" t="s">
        <v>3412</v>
      </c>
      <c r="H2" s="36" t="s">
        <v>3413</v>
      </c>
      <c r="I2" s="38">
        <v>35608.44</v>
      </c>
      <c r="J2" s="39" t="s">
        <v>3414</v>
      </c>
      <c r="K2" s="38">
        <v>36252.25</v>
      </c>
      <c r="L2" s="221"/>
      <c r="M2" s="40" t="s">
        <v>3592</v>
      </c>
      <c r="N2" s="41" t="s">
        <v>32</v>
      </c>
    </row>
    <row r="3" spans="1:14" ht="45">
      <c r="A3" s="63">
        <f t="array" ref="A3">INDEX(OSX_BRASIL_POSSÍVEIS!A:A,MATCH(D3,OSX_BRASIL_POSSÍVEIS!D:D,),)</f>
        <v>2</v>
      </c>
      <c r="B3" s="43" t="s">
        <v>30</v>
      </c>
      <c r="C3" s="44">
        <v>44893</v>
      </c>
      <c r="D3" s="43" t="s">
        <v>3417</v>
      </c>
      <c r="E3" s="43" t="s">
        <v>3418</v>
      </c>
      <c r="F3" s="45" t="s">
        <v>3411</v>
      </c>
      <c r="G3" s="45" t="s">
        <v>3412</v>
      </c>
      <c r="H3" s="43" t="s">
        <v>3413</v>
      </c>
      <c r="I3" s="46">
        <v>54007.24</v>
      </c>
      <c r="J3" s="39" t="s">
        <v>3414</v>
      </c>
      <c r="K3" s="38">
        <v>54649.7</v>
      </c>
      <c r="L3" s="222"/>
      <c r="M3" s="39" t="s">
        <v>3593</v>
      </c>
      <c r="N3" s="47" t="s">
        <v>32</v>
      </c>
    </row>
    <row r="4" spans="1:14" ht="45">
      <c r="A4" s="63">
        <f t="array" ref="A4">INDEX(OSX_BRASIL_POSSÍVEIS!A:A,MATCH(D4,OSX_BRASIL_POSSÍVEIS!D:D,),)</f>
        <v>3</v>
      </c>
      <c r="B4" s="43" t="s">
        <v>30</v>
      </c>
      <c r="C4" s="48">
        <v>44908</v>
      </c>
      <c r="D4" s="45" t="s">
        <v>3420</v>
      </c>
      <c r="E4" s="43" t="s">
        <v>3421</v>
      </c>
      <c r="F4" s="45" t="s">
        <v>3411</v>
      </c>
      <c r="G4" s="45" t="s">
        <v>3412</v>
      </c>
      <c r="H4" s="43" t="s">
        <v>3413</v>
      </c>
      <c r="I4" s="46">
        <v>71776.78</v>
      </c>
      <c r="J4" s="39" t="s">
        <v>3414</v>
      </c>
      <c r="K4" s="38">
        <v>71964.149999999994</v>
      </c>
      <c r="L4" s="222"/>
      <c r="M4" s="39" t="s">
        <v>3594</v>
      </c>
      <c r="N4" s="47" t="s">
        <v>32</v>
      </c>
    </row>
    <row r="5" spans="1:14" ht="90">
      <c r="A5" s="63">
        <f t="array" ref="A5">INDEX(OSX_BRASIL_POSSÍVEIS!A:A,MATCH(D5,OSX_BRASIL_POSSÍVEIS!D:D,),)</f>
        <v>4</v>
      </c>
      <c r="B5" s="36" t="s">
        <v>30</v>
      </c>
      <c r="C5" s="49">
        <v>44895</v>
      </c>
      <c r="D5" s="36" t="s">
        <v>3423</v>
      </c>
      <c r="E5" s="36" t="s">
        <v>3424</v>
      </c>
      <c r="F5" s="50" t="s">
        <v>3411</v>
      </c>
      <c r="G5" s="50" t="s">
        <v>3412</v>
      </c>
      <c r="H5" s="36" t="s">
        <v>3413</v>
      </c>
      <c r="I5" s="38">
        <v>44497.23</v>
      </c>
      <c r="J5" s="39" t="s">
        <v>3414</v>
      </c>
      <c r="K5" s="38">
        <v>19362.78</v>
      </c>
      <c r="L5" s="221"/>
      <c r="M5" s="40" t="s">
        <v>3595</v>
      </c>
      <c r="N5" s="41" t="s">
        <v>32</v>
      </c>
    </row>
    <row r="6" spans="1:14" ht="45">
      <c r="A6" s="63">
        <f t="array" ref="A6">INDEX(OSX_BRASIL_POSSÍVEIS!A:A,MATCH(D6,OSX_BRASIL_POSSÍVEIS!D:D,),)</f>
        <v>5</v>
      </c>
      <c r="B6" s="36" t="s">
        <v>30</v>
      </c>
      <c r="C6" s="37">
        <v>44895</v>
      </c>
      <c r="D6" s="36" t="s">
        <v>3427</v>
      </c>
      <c r="E6" s="36" t="s">
        <v>3428</v>
      </c>
      <c r="F6" s="50" t="s">
        <v>3411</v>
      </c>
      <c r="G6" s="50" t="s">
        <v>3412</v>
      </c>
      <c r="H6" s="36" t="s">
        <v>3413</v>
      </c>
      <c r="I6" s="38">
        <v>44497.23</v>
      </c>
      <c r="J6" s="39" t="s">
        <v>3414</v>
      </c>
      <c r="K6" s="38">
        <v>45469.75</v>
      </c>
      <c r="L6" s="221"/>
      <c r="M6" s="40" t="s">
        <v>3596</v>
      </c>
      <c r="N6" s="41" t="s">
        <v>32</v>
      </c>
    </row>
    <row r="7" spans="1:14" ht="45">
      <c r="A7" s="63">
        <f t="array" ref="A7">INDEX(OSX_BRASIL_POSSÍVEIS!A:A,MATCH(D7,OSX_BRASIL_POSSÍVEIS!D:D,),)</f>
        <v>6</v>
      </c>
      <c r="B7" s="36" t="s">
        <v>30</v>
      </c>
      <c r="C7" s="37">
        <v>44895</v>
      </c>
      <c r="D7" s="36" t="s">
        <v>3430</v>
      </c>
      <c r="E7" s="36" t="s">
        <v>3431</v>
      </c>
      <c r="F7" s="50" t="s">
        <v>3411</v>
      </c>
      <c r="G7" s="50" t="s">
        <v>3412</v>
      </c>
      <c r="H7" s="36" t="s">
        <v>3413</v>
      </c>
      <c r="I7" s="38">
        <v>51926.91</v>
      </c>
      <c r="J7" s="39" t="s">
        <v>3414</v>
      </c>
      <c r="K7" s="38">
        <v>52509.07</v>
      </c>
      <c r="L7" s="221"/>
      <c r="M7" s="40" t="s">
        <v>3597</v>
      </c>
      <c r="N7" s="40" t="s">
        <v>32</v>
      </c>
    </row>
    <row r="8" spans="1:14" ht="75">
      <c r="A8" s="63">
        <f t="array" ref="A8">INDEX(OSX_BRASIL_POSSÍVEIS!A:A,MATCH(D8,OSX_BRASIL_POSSÍVEIS!D:D,),)</f>
        <v>7</v>
      </c>
      <c r="B8" s="36" t="s">
        <v>30</v>
      </c>
      <c r="C8" s="37">
        <v>44875</v>
      </c>
      <c r="D8" s="36" t="s">
        <v>3433</v>
      </c>
      <c r="E8" s="51" t="s">
        <v>3434</v>
      </c>
      <c r="F8" s="50" t="s">
        <v>3411</v>
      </c>
      <c r="G8" s="50" t="s">
        <v>3412</v>
      </c>
      <c r="H8" s="36" t="s">
        <v>3413</v>
      </c>
      <c r="I8" s="38">
        <v>48500</v>
      </c>
      <c r="J8" s="40" t="s">
        <v>3414</v>
      </c>
      <c r="K8" s="38">
        <v>49376.89</v>
      </c>
      <c r="L8" s="221"/>
      <c r="M8" s="40" t="s">
        <v>3598</v>
      </c>
      <c r="N8" s="41" t="s">
        <v>32</v>
      </c>
    </row>
    <row r="9" spans="1:14" ht="45">
      <c r="A9" s="63">
        <f t="array" ref="A9">INDEX(OSX_BRASIL_POSSÍVEIS!A:A,MATCH(D9,OSX_BRASIL_POSSÍVEIS!D:D,),)</f>
        <v>8</v>
      </c>
      <c r="B9" s="36" t="s">
        <v>30</v>
      </c>
      <c r="C9" s="37">
        <v>44893</v>
      </c>
      <c r="D9" s="36" t="s">
        <v>3436</v>
      </c>
      <c r="E9" s="51" t="s">
        <v>3437</v>
      </c>
      <c r="F9" s="50" t="s">
        <v>3411</v>
      </c>
      <c r="G9" s="50" t="s">
        <v>3412</v>
      </c>
      <c r="H9" s="36" t="s">
        <v>3413</v>
      </c>
      <c r="I9" s="38">
        <v>48107.61</v>
      </c>
      <c r="J9" s="40" t="s">
        <v>3414</v>
      </c>
      <c r="K9" s="38">
        <v>48679.89</v>
      </c>
      <c r="L9" s="223"/>
      <c r="M9" s="41" t="s">
        <v>3599</v>
      </c>
      <c r="N9" s="41" t="s">
        <v>32</v>
      </c>
    </row>
    <row r="10" spans="1:14" ht="30">
      <c r="A10" s="63">
        <f t="array" ref="A10">INDEX(OSX_BRASIL_POSSÍVEIS!A:A,MATCH(D10,OSX_BRASIL_POSSÍVEIS!D:D,),)</f>
        <v>9</v>
      </c>
      <c r="B10" s="36" t="s">
        <v>30</v>
      </c>
      <c r="C10" s="37">
        <v>45099</v>
      </c>
      <c r="D10" s="50" t="s">
        <v>3439</v>
      </c>
      <c r="E10" s="50" t="s">
        <v>3440</v>
      </c>
      <c r="F10" s="50" t="s">
        <v>3411</v>
      </c>
      <c r="G10" s="50" t="s">
        <v>3412</v>
      </c>
      <c r="H10" s="36" t="s">
        <v>3413</v>
      </c>
      <c r="I10" s="52">
        <v>53638.61</v>
      </c>
      <c r="J10" s="40" t="s">
        <v>3414</v>
      </c>
      <c r="K10" s="52">
        <v>53638.61</v>
      </c>
      <c r="L10" s="224"/>
      <c r="M10" s="41" t="s">
        <v>3600</v>
      </c>
      <c r="N10" s="41" t="s">
        <v>32</v>
      </c>
    </row>
    <row r="11" spans="1:14">
      <c r="K11" s="225">
        <f>SUM(K2:K10)</f>
        <v>431903.08999999997</v>
      </c>
    </row>
  </sheetData>
  <pageMargins left="0.511811024" right="0.511811024" top="0.78740157499999996" bottom="0.78740157499999996" header="0.31496062000000002" footer="0.31496062000000002"/>
  <legacyDrawing r:id="rId1"/>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N3"/>
  <sheetViews>
    <sheetView workbookViewId="0">
      <selection activeCell="B8" sqref="B8"/>
    </sheetView>
  </sheetViews>
  <sheetFormatPr defaultRowHeight="15"/>
  <cols>
    <col min="3" max="3" width="10.42578125" bestFit="1" customWidth="1"/>
    <col min="4" max="4" width="16.28515625" bestFit="1" customWidth="1"/>
    <col min="5" max="5" width="17.5703125" bestFit="1" customWidth="1"/>
    <col min="6" max="6" width="30.28515625" bestFit="1" customWidth="1"/>
    <col min="7" max="7" width="32.5703125" bestFit="1" customWidth="1"/>
    <col min="8" max="8" width="10.7109375" customWidth="1"/>
    <col min="9" max="9" width="12.5703125" bestFit="1" customWidth="1"/>
    <col min="10" max="10" width="15.42578125" customWidth="1"/>
    <col min="11" max="11" width="14.28515625" bestFit="1" customWidth="1"/>
    <col min="12" max="12" width="12.7109375" customWidth="1"/>
    <col min="13" max="13" width="7.7109375" bestFit="1" customWidth="1"/>
    <col min="14" max="14" width="27.28515625" customWidth="1"/>
  </cols>
  <sheetData>
    <row r="1" spans="1:14" ht="24.75" thickBot="1">
      <c r="A1" s="63" t="s">
        <v>29</v>
      </c>
      <c r="B1" s="35" t="s">
        <v>3589</v>
      </c>
      <c r="C1" s="35" t="s">
        <v>3403</v>
      </c>
      <c r="D1" s="35" t="s">
        <v>84</v>
      </c>
      <c r="E1" s="35" t="s">
        <v>85</v>
      </c>
      <c r="F1" s="35" t="s">
        <v>86</v>
      </c>
      <c r="G1" s="35" t="s">
        <v>3404</v>
      </c>
      <c r="H1" s="35" t="s">
        <v>3405</v>
      </c>
      <c r="I1" s="35"/>
      <c r="J1" s="35" t="s">
        <v>3406</v>
      </c>
      <c r="K1" s="35" t="s">
        <v>87</v>
      </c>
      <c r="L1" s="35" t="s">
        <v>3407</v>
      </c>
      <c r="M1" s="35" t="s">
        <v>89</v>
      </c>
      <c r="N1" s="35" t="s">
        <v>3408</v>
      </c>
    </row>
    <row r="2" spans="1:14" ht="95.65" customHeight="1">
      <c r="A2" s="63">
        <v>11</v>
      </c>
      <c r="B2" s="36" t="s">
        <v>30</v>
      </c>
      <c r="C2" s="37">
        <v>42642</v>
      </c>
      <c r="D2" s="36" t="s">
        <v>3445</v>
      </c>
      <c r="E2" s="51" t="s">
        <v>3446</v>
      </c>
      <c r="F2" s="50" t="s">
        <v>3447</v>
      </c>
      <c r="G2" s="50" t="s">
        <v>3448</v>
      </c>
      <c r="H2" s="36" t="s">
        <v>3449</v>
      </c>
      <c r="I2" s="55">
        <v>50000</v>
      </c>
      <c r="J2" s="40" t="s">
        <v>3414</v>
      </c>
      <c r="K2" s="38">
        <v>725923.52</v>
      </c>
      <c r="L2" s="41" t="s">
        <v>3601</v>
      </c>
      <c r="M2" s="41" t="s">
        <v>33</v>
      </c>
      <c r="N2" s="56" t="s">
        <v>3451</v>
      </c>
    </row>
    <row r="3" spans="1:14">
      <c r="K3" s="226">
        <f>SUM(K2:K2)</f>
        <v>725923.52</v>
      </c>
    </row>
  </sheetData>
  <pageMargins left="0.511811024" right="0.511811024" top="0.78740157499999996" bottom="0.78740157499999996" header="0.31496062000000002" footer="0.31496062000000002"/>
  <legacyDrawing r:id="rId1"/>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N4"/>
  <sheetViews>
    <sheetView zoomScale="55" zoomScaleNormal="55" workbookViewId="0">
      <selection activeCell="B8" sqref="B8"/>
    </sheetView>
  </sheetViews>
  <sheetFormatPr defaultRowHeight="15"/>
  <cols>
    <col min="2" max="2" width="7.7109375" bestFit="1" customWidth="1"/>
    <col min="3" max="3" width="10.42578125" bestFit="1" customWidth="1"/>
    <col min="4" max="4" width="16.28515625" bestFit="1" customWidth="1"/>
    <col min="5" max="5" width="21.28515625" bestFit="1" customWidth="1"/>
    <col min="6" max="6" width="25.7109375" customWidth="1"/>
    <col min="7" max="7" width="20.5703125" customWidth="1"/>
    <col min="8" max="8" width="17.7109375" customWidth="1"/>
    <col min="9" max="9" width="13.28515625" bestFit="1" customWidth="1"/>
    <col min="10" max="10" width="14.7109375" customWidth="1"/>
    <col min="11" max="11" width="14.28515625" bestFit="1" customWidth="1"/>
    <col min="12" max="12" width="13.28515625" customWidth="1"/>
    <col min="13" max="13" width="7.42578125" bestFit="1" customWidth="1"/>
    <col min="14" max="14" width="10.7109375" customWidth="1"/>
  </cols>
  <sheetData>
    <row r="1" spans="1:14" ht="24.75" thickBot="1">
      <c r="A1" s="63" t="s">
        <v>29</v>
      </c>
      <c r="B1" s="35" t="s">
        <v>3589</v>
      </c>
      <c r="C1" s="35" t="s">
        <v>3403</v>
      </c>
      <c r="D1" s="35" t="s">
        <v>84</v>
      </c>
      <c r="E1" s="35" t="s">
        <v>85</v>
      </c>
      <c r="F1" s="35" t="s">
        <v>86</v>
      </c>
      <c r="G1" s="35" t="s">
        <v>3404</v>
      </c>
      <c r="H1" s="35" t="s">
        <v>3405</v>
      </c>
      <c r="I1" s="35" t="s">
        <v>3590</v>
      </c>
      <c r="J1" s="35" t="s">
        <v>3406</v>
      </c>
      <c r="K1" s="35" t="s">
        <v>87</v>
      </c>
      <c r="L1" s="220" t="s">
        <v>3591</v>
      </c>
      <c r="M1" s="35" t="s">
        <v>3407</v>
      </c>
      <c r="N1" s="35" t="s">
        <v>89</v>
      </c>
    </row>
    <row r="2" spans="1:14" ht="214.5" customHeight="1">
      <c r="A2" s="63">
        <f t="array" ref="A2">INDEX(OSX_AÇU_POSSÍVEIS!A:A,MATCH(D2,OSX_AÇU_POSSÍVEIS!D:D,),)</f>
        <v>13</v>
      </c>
      <c r="B2" s="36" t="s">
        <v>31</v>
      </c>
      <c r="C2" s="49">
        <v>44687</v>
      </c>
      <c r="D2" s="36" t="s">
        <v>3459</v>
      </c>
      <c r="E2" s="36" t="s">
        <v>3460</v>
      </c>
      <c r="F2" s="36" t="s">
        <v>3461</v>
      </c>
      <c r="G2" s="36" t="s">
        <v>3462</v>
      </c>
      <c r="H2" s="36" t="s">
        <v>3413</v>
      </c>
      <c r="I2" s="55">
        <v>42633.19</v>
      </c>
      <c r="J2" s="39" t="s">
        <v>3414</v>
      </c>
      <c r="K2" s="38">
        <v>46296.75</v>
      </c>
      <c r="L2" s="221"/>
      <c r="M2" s="40" t="s">
        <v>3602</v>
      </c>
      <c r="N2" s="40" t="s">
        <v>32</v>
      </c>
    </row>
    <row r="3" spans="1:14" ht="237" customHeight="1">
      <c r="A3" s="63">
        <f t="array" ref="A3">INDEX(OSX_AÇU_POSSÍVEIS!A:A,MATCH(D3,OSX_AÇU_POSSÍVEIS!D:D,),)</f>
        <v>14</v>
      </c>
      <c r="B3" s="227" t="s">
        <v>31</v>
      </c>
      <c r="C3" s="228">
        <v>44845</v>
      </c>
      <c r="D3" s="227" t="s">
        <v>3464</v>
      </c>
      <c r="E3" s="229" t="s">
        <v>3465</v>
      </c>
      <c r="F3" s="230" t="s">
        <v>3461</v>
      </c>
      <c r="G3" s="230" t="s">
        <v>3462</v>
      </c>
      <c r="H3" s="227" t="s">
        <v>3466</v>
      </c>
      <c r="I3" s="53">
        <v>4546.43</v>
      </c>
      <c r="J3" s="40" t="s">
        <v>3414</v>
      </c>
      <c r="K3" s="38">
        <v>4674.8</v>
      </c>
      <c r="L3" s="231"/>
      <c r="M3" s="232" t="s">
        <v>3603</v>
      </c>
      <c r="N3" s="233" t="s">
        <v>32</v>
      </c>
    </row>
    <row r="4" spans="1:14">
      <c r="K4" s="225">
        <f>SUM(K2:K3)</f>
        <v>50971.55</v>
      </c>
    </row>
  </sheetData>
  <pageMargins left="0.511811024" right="0.511811024" top="0.78740157499999996" bottom="0.78740157499999996" header="0.31496062000000002" footer="0.31496062000000002"/>
  <legacyDrawing r:id="rId1"/>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N14"/>
  <sheetViews>
    <sheetView topLeftCell="E12" zoomScaleNormal="100" workbookViewId="0">
      <selection activeCell="B8" sqref="B8"/>
    </sheetView>
  </sheetViews>
  <sheetFormatPr defaultRowHeight="15"/>
  <cols>
    <col min="3" max="3" width="10.42578125" bestFit="1" customWidth="1"/>
    <col min="4" max="4" width="18.7109375" customWidth="1"/>
    <col min="5" max="5" width="16.5703125" customWidth="1"/>
    <col min="6" max="6" width="24.28515625" customWidth="1"/>
    <col min="7" max="7" width="18.7109375" customWidth="1"/>
    <col min="8" max="8" width="11.28515625" customWidth="1"/>
    <col min="9" max="9" width="13.7109375" bestFit="1" customWidth="1"/>
    <col min="10" max="10" width="15.28515625" bestFit="1" customWidth="1"/>
    <col min="11" max="11" width="15.7109375" bestFit="1" customWidth="1"/>
    <col min="12" max="12" width="13.7109375" customWidth="1"/>
    <col min="13" max="13" width="7.7109375" bestFit="1" customWidth="1"/>
    <col min="14" max="14" width="10.7109375" customWidth="1"/>
  </cols>
  <sheetData>
    <row r="1" spans="1:14" ht="24.75" thickBot="1">
      <c r="A1" s="63" t="s">
        <v>29</v>
      </c>
      <c r="B1" s="35" t="s">
        <v>3589</v>
      </c>
      <c r="C1" s="35" t="s">
        <v>3403</v>
      </c>
      <c r="D1" s="35" t="s">
        <v>84</v>
      </c>
      <c r="E1" s="35" t="s">
        <v>85</v>
      </c>
      <c r="F1" s="35" t="s">
        <v>86</v>
      </c>
      <c r="G1" s="35" t="s">
        <v>3404</v>
      </c>
      <c r="H1" s="35" t="s">
        <v>3405</v>
      </c>
      <c r="I1" s="35" t="s">
        <v>3590</v>
      </c>
      <c r="J1" s="35" t="s">
        <v>3406</v>
      </c>
      <c r="K1" s="35" t="s">
        <v>87</v>
      </c>
      <c r="L1" s="220" t="s">
        <v>3591</v>
      </c>
      <c r="M1" s="35" t="s">
        <v>3407</v>
      </c>
      <c r="N1" s="35" t="s">
        <v>89</v>
      </c>
    </row>
    <row r="2" spans="1:14" ht="104.1" customHeight="1">
      <c r="A2" s="63">
        <f t="array" ref="A2">INDEX(OSX_AÇU_PROVÁVEIS!A:A,MATCH(D2,OSX_AÇU_PROVÁVEIS!D:D,),)</f>
        <v>15</v>
      </c>
      <c r="B2" s="41" t="s">
        <v>31</v>
      </c>
      <c r="C2" s="49">
        <v>41544</v>
      </c>
      <c r="D2" s="41" t="s">
        <v>3468</v>
      </c>
      <c r="E2" s="50" t="s">
        <v>3469</v>
      </c>
      <c r="F2" s="50" t="s">
        <v>3470</v>
      </c>
      <c r="G2" s="50" t="s">
        <v>3471</v>
      </c>
      <c r="H2" s="50" t="s">
        <v>3472</v>
      </c>
      <c r="I2" s="58">
        <v>100000</v>
      </c>
      <c r="J2" s="39" t="s">
        <v>3414</v>
      </c>
      <c r="K2" s="38">
        <v>55594.74</v>
      </c>
      <c r="L2" s="223"/>
      <c r="M2" s="41" t="s">
        <v>3604</v>
      </c>
      <c r="N2" s="41" t="s">
        <v>33</v>
      </c>
    </row>
    <row r="3" spans="1:14" ht="94.15" customHeight="1">
      <c r="A3" s="63">
        <f t="array" ref="A3">INDEX(OSX_AÇU_PROVÁVEIS!A:A,MATCH(D3,OSX_AÇU_PROVÁVEIS!D:D,),)</f>
        <v>16</v>
      </c>
      <c r="B3" s="234" t="s">
        <v>31</v>
      </c>
      <c r="C3" s="235">
        <v>42425</v>
      </c>
      <c r="D3" s="236" t="s">
        <v>3475</v>
      </c>
      <c r="E3" s="234" t="s">
        <v>3476</v>
      </c>
      <c r="F3" s="234" t="s">
        <v>3477</v>
      </c>
      <c r="G3" s="234" t="s">
        <v>3471</v>
      </c>
      <c r="H3" s="234" t="s">
        <v>3478</v>
      </c>
      <c r="I3" s="59">
        <v>100000</v>
      </c>
      <c r="J3" s="59">
        <v>152190.62</v>
      </c>
      <c r="K3" s="59">
        <v>53350.520000000004</v>
      </c>
      <c r="L3" s="237"/>
      <c r="M3" s="236" t="s">
        <v>3605</v>
      </c>
      <c r="N3" s="236" t="s">
        <v>33</v>
      </c>
    </row>
    <row r="4" spans="1:14" ht="120.6" customHeight="1">
      <c r="A4" s="63">
        <f t="array" ref="A4">INDEX(OSX_AÇU_PROVÁVEIS!A:A,MATCH(D4,OSX_AÇU_PROVÁVEIS!D:D,),)</f>
        <v>17</v>
      </c>
      <c r="B4" s="234" t="s">
        <v>31</v>
      </c>
      <c r="C4" s="238">
        <v>42219</v>
      </c>
      <c r="D4" s="234" t="s">
        <v>3480</v>
      </c>
      <c r="E4" s="234" t="s">
        <v>3481</v>
      </c>
      <c r="F4" s="234" t="s">
        <v>3482</v>
      </c>
      <c r="G4" s="234" t="s">
        <v>3471</v>
      </c>
      <c r="H4" s="234" t="s">
        <v>3483</v>
      </c>
      <c r="I4" s="59">
        <v>100000</v>
      </c>
      <c r="J4" s="59">
        <v>646104.61</v>
      </c>
      <c r="K4" s="59">
        <v>776371.31</v>
      </c>
      <c r="L4" s="239"/>
      <c r="M4" s="236" t="s">
        <v>3606</v>
      </c>
      <c r="N4" s="240" t="s">
        <v>33</v>
      </c>
    </row>
    <row r="5" spans="1:14" ht="100.5" customHeight="1">
      <c r="A5" s="63">
        <f t="array" ref="A5">INDEX(OSX_AÇU_PROVÁVEIS!A:A,MATCH(D5,OSX_AÇU_PROVÁVEIS!D:D,),)</f>
        <v>18</v>
      </c>
      <c r="B5" s="234" t="s">
        <v>31</v>
      </c>
      <c r="C5" s="238">
        <v>42242</v>
      </c>
      <c r="D5" s="236" t="s">
        <v>3485</v>
      </c>
      <c r="E5" s="234" t="s">
        <v>3486</v>
      </c>
      <c r="F5" s="241" t="s">
        <v>3487</v>
      </c>
      <c r="G5" s="241" t="s">
        <v>3471</v>
      </c>
      <c r="H5" s="234" t="s">
        <v>3488</v>
      </c>
      <c r="I5" s="59">
        <v>40000</v>
      </c>
      <c r="J5" s="242">
        <v>728218.47</v>
      </c>
      <c r="K5" s="60">
        <v>789746.19</v>
      </c>
      <c r="L5" s="237"/>
      <c r="M5" s="236" t="s">
        <v>3607</v>
      </c>
      <c r="N5" s="240" t="s">
        <v>33</v>
      </c>
    </row>
    <row r="6" spans="1:14" ht="88.15" customHeight="1">
      <c r="A6" s="63">
        <f t="array" ref="A6">INDEX(OSX_AÇU_PROVÁVEIS!A:A,MATCH(D6,OSX_AÇU_PROVÁVEIS!D:D,),)</f>
        <v>19</v>
      </c>
      <c r="B6" s="36" t="s">
        <v>31</v>
      </c>
      <c r="C6" s="37">
        <v>42219</v>
      </c>
      <c r="D6" s="36" t="s">
        <v>3490</v>
      </c>
      <c r="E6" s="36" t="s">
        <v>3491</v>
      </c>
      <c r="F6" s="50" t="s">
        <v>3482</v>
      </c>
      <c r="G6" s="50" t="s">
        <v>3471</v>
      </c>
      <c r="H6" s="36" t="s">
        <v>3492</v>
      </c>
      <c r="I6" s="55">
        <v>100000</v>
      </c>
      <c r="J6" s="55">
        <v>264862.46999999997</v>
      </c>
      <c r="K6" s="38">
        <v>314212.93</v>
      </c>
      <c r="L6" s="243"/>
      <c r="M6" s="40" t="s">
        <v>3608</v>
      </c>
      <c r="N6" s="41" t="s">
        <v>33</v>
      </c>
    </row>
    <row r="7" spans="1:14" ht="99" customHeight="1">
      <c r="A7" s="63">
        <f t="array" ref="A7">INDEX(OSX_AÇU_PROVÁVEIS!A:A,MATCH(D7,OSX_AÇU_PROVÁVEIS!D:D,),)</f>
        <v>20</v>
      </c>
      <c r="B7" s="36" t="s">
        <v>31</v>
      </c>
      <c r="C7" s="37">
        <v>42891</v>
      </c>
      <c r="D7" s="36" t="s">
        <v>3495</v>
      </c>
      <c r="E7" s="36" t="s">
        <v>3496</v>
      </c>
      <c r="F7" s="36" t="s">
        <v>3497</v>
      </c>
      <c r="G7" s="36" t="s">
        <v>3498</v>
      </c>
      <c r="H7" s="36" t="s">
        <v>3499</v>
      </c>
      <c r="I7" s="55">
        <v>100000</v>
      </c>
      <c r="J7" s="40" t="s">
        <v>3414</v>
      </c>
      <c r="K7" s="38">
        <v>928587.2</v>
      </c>
      <c r="L7" s="244"/>
      <c r="M7" s="40" t="s">
        <v>3609</v>
      </c>
      <c r="N7" s="41" t="s">
        <v>33</v>
      </c>
    </row>
    <row r="8" spans="1:14" ht="96" customHeight="1">
      <c r="A8" s="63">
        <f t="array" ref="A8">INDEX(OSX_AÇU_PROVÁVEIS!A:A,MATCH(D8,OSX_AÇU_PROVÁVEIS!D:D,),)</f>
        <v>21</v>
      </c>
      <c r="B8" s="36" t="s">
        <v>31</v>
      </c>
      <c r="C8" s="37">
        <v>42170</v>
      </c>
      <c r="D8" s="36" t="s">
        <v>3502</v>
      </c>
      <c r="E8" s="36" t="s">
        <v>3503</v>
      </c>
      <c r="F8" s="50" t="s">
        <v>3504</v>
      </c>
      <c r="G8" s="50" t="s">
        <v>3471</v>
      </c>
      <c r="H8" s="36" t="s">
        <v>3505</v>
      </c>
      <c r="I8" s="55">
        <v>50000</v>
      </c>
      <c r="J8" s="55">
        <v>49465.599999999999</v>
      </c>
      <c r="K8" s="38">
        <v>53280.85</v>
      </c>
      <c r="L8" s="244"/>
      <c r="M8" s="40" t="s">
        <v>3610</v>
      </c>
      <c r="N8" s="41" t="s">
        <v>33</v>
      </c>
    </row>
    <row r="9" spans="1:14" ht="104.1" customHeight="1">
      <c r="A9" s="63">
        <f t="array" ref="A9">INDEX(OSX_AÇU_PROVÁVEIS!A:A,MATCH(D9,OSX_AÇU_PROVÁVEIS!D:D,),)</f>
        <v>22</v>
      </c>
      <c r="B9" s="36" t="s">
        <v>31</v>
      </c>
      <c r="C9" s="49">
        <v>42170</v>
      </c>
      <c r="D9" s="36" t="s">
        <v>3507</v>
      </c>
      <c r="E9" s="36" t="s">
        <v>3508</v>
      </c>
      <c r="F9" s="50" t="s">
        <v>3504</v>
      </c>
      <c r="G9" s="50" t="s">
        <v>3471</v>
      </c>
      <c r="H9" s="36" t="s">
        <v>3509</v>
      </c>
      <c r="I9" s="55">
        <v>50000</v>
      </c>
      <c r="J9" s="55">
        <v>14165.75</v>
      </c>
      <c r="K9" s="38">
        <v>20726.66</v>
      </c>
      <c r="L9" s="244"/>
      <c r="M9" s="40" t="s">
        <v>3611</v>
      </c>
      <c r="N9" s="41" t="s">
        <v>33</v>
      </c>
    </row>
    <row r="10" spans="1:14" ht="93.6" customHeight="1">
      <c r="A10" s="63">
        <f t="array" ref="A10">INDEX(OSX_AÇU_PROVÁVEIS!A:A,MATCH(D10,OSX_AÇU_PROVÁVEIS!D:D,),)</f>
        <v>23</v>
      </c>
      <c r="B10" s="36" t="s">
        <v>31</v>
      </c>
      <c r="C10" s="37">
        <v>42443</v>
      </c>
      <c r="D10" s="36" t="s">
        <v>3511</v>
      </c>
      <c r="E10" s="36" t="s">
        <v>3512</v>
      </c>
      <c r="F10" s="50" t="s">
        <v>3513</v>
      </c>
      <c r="G10" s="50" t="s">
        <v>3471</v>
      </c>
      <c r="H10" s="36" t="s">
        <v>3514</v>
      </c>
      <c r="I10" s="38">
        <v>40000</v>
      </c>
      <c r="J10" s="55">
        <v>121669.75999999999</v>
      </c>
      <c r="K10" s="38">
        <v>70815.83</v>
      </c>
      <c r="L10" s="244"/>
      <c r="M10" s="40" t="s">
        <v>3612</v>
      </c>
      <c r="N10" s="41" t="s">
        <v>33</v>
      </c>
    </row>
    <row r="11" spans="1:14" ht="88.15" customHeight="1">
      <c r="A11" s="63">
        <f t="array" ref="A11">INDEX(OSX_AÇU_PROVÁVEIS!A:A,MATCH(D11,OSX_AÇU_PROVÁVEIS!D:D,),)</f>
        <v>24</v>
      </c>
      <c r="B11" s="36" t="s">
        <v>31</v>
      </c>
      <c r="C11" s="37">
        <v>42207</v>
      </c>
      <c r="D11" s="36" t="s">
        <v>3516</v>
      </c>
      <c r="E11" s="51" t="s">
        <v>3517</v>
      </c>
      <c r="F11" s="50" t="s">
        <v>3518</v>
      </c>
      <c r="G11" s="50" t="s">
        <v>3519</v>
      </c>
      <c r="H11" s="36" t="s">
        <v>3520</v>
      </c>
      <c r="I11" s="38">
        <v>40000</v>
      </c>
      <c r="J11" s="40" t="s">
        <v>3414</v>
      </c>
      <c r="K11" s="38">
        <v>2898183.25</v>
      </c>
      <c r="L11" s="245"/>
      <c r="M11" s="41" t="s">
        <v>3613</v>
      </c>
      <c r="N11" s="41" t="s">
        <v>33</v>
      </c>
    </row>
    <row r="12" spans="1:14" ht="89.65" customHeight="1">
      <c r="A12" s="63">
        <f t="array" ref="A12">INDEX(OSX_AÇU_PROVÁVEIS!A:A,MATCH(D12,OSX_AÇU_PROVÁVEIS!D:D,),)</f>
        <v>25</v>
      </c>
      <c r="B12" s="36" t="s">
        <v>31</v>
      </c>
      <c r="C12" s="37">
        <v>41807</v>
      </c>
      <c r="D12" s="36" t="s">
        <v>3522</v>
      </c>
      <c r="E12" s="246" t="s">
        <v>3523</v>
      </c>
      <c r="F12" s="41" t="s">
        <v>3524</v>
      </c>
      <c r="G12" s="50" t="s">
        <v>3471</v>
      </c>
      <c r="H12" s="36" t="s">
        <v>3525</v>
      </c>
      <c r="I12" s="55">
        <v>30000</v>
      </c>
      <c r="J12" s="38">
        <v>52286.080000000002</v>
      </c>
      <c r="K12" s="38">
        <v>43143.07</v>
      </c>
      <c r="L12" s="245"/>
      <c r="M12" s="41" t="s">
        <v>3614</v>
      </c>
      <c r="N12" s="41" t="s">
        <v>33</v>
      </c>
    </row>
    <row r="13" spans="1:14" ht="101.1" customHeight="1">
      <c r="A13" s="63">
        <f t="array" ref="A13">INDEX(OSX_AÇU_PROVÁVEIS!A:A,MATCH(D13,OSX_AÇU_PROVÁVEIS!D:D,),)</f>
        <v>26</v>
      </c>
      <c r="B13" s="36" t="s">
        <v>31</v>
      </c>
      <c r="C13" s="37">
        <v>42754</v>
      </c>
      <c r="D13" s="36" t="s">
        <v>3527</v>
      </c>
      <c r="E13" s="51" t="s">
        <v>3528</v>
      </c>
      <c r="F13" s="50" t="s">
        <v>3529</v>
      </c>
      <c r="G13" s="50" t="s">
        <v>3530</v>
      </c>
      <c r="H13" s="247" t="s">
        <v>3531</v>
      </c>
      <c r="I13" s="38">
        <v>37500</v>
      </c>
      <c r="J13" s="38">
        <v>2673.32</v>
      </c>
      <c r="K13" s="38">
        <v>3016.88</v>
      </c>
      <c r="L13" s="223"/>
      <c r="M13" s="41" t="s">
        <v>3532</v>
      </c>
      <c r="N13" s="41" t="s">
        <v>33</v>
      </c>
    </row>
    <row r="14" spans="1:14">
      <c r="K14" s="225">
        <f>SUM(K1:K13)</f>
        <v>6007029.4300000006</v>
      </c>
    </row>
  </sheetData>
  <pageMargins left="0.511811024" right="0.511811024" top="0.78740157499999996" bottom="0.78740157499999996" header="0.31496062000000002" footer="0.31496062000000002"/>
  <legacyDrawing r:id="rId1"/>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N11"/>
  <sheetViews>
    <sheetView zoomScale="70" zoomScaleNormal="70" workbookViewId="0">
      <selection activeCell="B8" sqref="B8"/>
    </sheetView>
  </sheetViews>
  <sheetFormatPr defaultRowHeight="15"/>
  <cols>
    <col min="3" max="3" width="11.7109375" bestFit="1" customWidth="1"/>
    <col min="4" max="4" width="16.28515625" bestFit="1" customWidth="1"/>
    <col min="5" max="5" width="20.42578125" bestFit="1" customWidth="1"/>
    <col min="6" max="6" width="36.5703125" bestFit="1" customWidth="1"/>
    <col min="7" max="7" width="22.42578125" customWidth="1"/>
    <col min="9" max="9" width="13.7109375" bestFit="1" customWidth="1"/>
    <col min="10" max="10" width="15.28515625" bestFit="1" customWidth="1"/>
    <col min="11" max="11" width="23.28515625" bestFit="1" customWidth="1"/>
    <col min="12" max="12" width="14.28515625" bestFit="1" customWidth="1"/>
    <col min="13" max="13" width="7.7109375" bestFit="1" customWidth="1"/>
    <col min="14" max="14" width="11.5703125" customWidth="1"/>
  </cols>
  <sheetData>
    <row r="1" spans="1:14" ht="24.75" thickBot="1">
      <c r="A1" s="63" t="s">
        <v>29</v>
      </c>
      <c r="B1" s="35" t="s">
        <v>3589</v>
      </c>
      <c r="C1" s="35" t="s">
        <v>3403</v>
      </c>
      <c r="D1" s="35" t="s">
        <v>84</v>
      </c>
      <c r="E1" s="35" t="s">
        <v>85</v>
      </c>
      <c r="F1" s="35" t="s">
        <v>86</v>
      </c>
      <c r="G1" s="35" t="s">
        <v>3404</v>
      </c>
      <c r="H1" s="35" t="s">
        <v>3405</v>
      </c>
      <c r="I1" s="35" t="s">
        <v>3590</v>
      </c>
      <c r="J1" s="35" t="s">
        <v>3406</v>
      </c>
      <c r="K1" s="35" t="s">
        <v>87</v>
      </c>
      <c r="L1" s="220" t="s">
        <v>3591</v>
      </c>
      <c r="M1" s="35" t="s">
        <v>3407</v>
      </c>
      <c r="N1" s="35" t="s">
        <v>89</v>
      </c>
    </row>
    <row r="2" spans="1:14" ht="126.6" customHeight="1">
      <c r="A2" s="63">
        <f t="array" ref="A2">INDEX(OSSO_PROVÁVEIS!A:A,MATCH(D2,OSSO_PROVÁVEIS!D:D,),)</f>
        <v>34</v>
      </c>
      <c r="B2" s="36" t="s">
        <v>3547</v>
      </c>
      <c r="C2" s="49">
        <v>42011</v>
      </c>
      <c r="D2" s="36" t="s">
        <v>3548</v>
      </c>
      <c r="E2" s="36" t="s">
        <v>3549</v>
      </c>
      <c r="F2" s="50" t="s">
        <v>3550</v>
      </c>
      <c r="G2" s="50" t="s">
        <v>3498</v>
      </c>
      <c r="H2" s="36" t="s">
        <v>3551</v>
      </c>
      <c r="I2" s="55">
        <v>50000</v>
      </c>
      <c r="J2" s="38">
        <v>539712.87</v>
      </c>
      <c r="K2" s="55">
        <v>606370.09</v>
      </c>
      <c r="L2" s="244"/>
      <c r="M2" s="40" t="s">
        <v>3615</v>
      </c>
      <c r="N2" s="41" t="s">
        <v>33</v>
      </c>
    </row>
    <row r="3" spans="1:14" ht="94.15" customHeight="1">
      <c r="A3" s="63">
        <f t="array" ref="A3">INDEX(OSSO_PROVÁVEIS!A:A,MATCH(D3,OSSO_PROVÁVEIS!D:D,),)</f>
        <v>35</v>
      </c>
      <c r="B3" s="36" t="s">
        <v>3547</v>
      </c>
      <c r="C3" s="49">
        <v>44658</v>
      </c>
      <c r="D3" s="50" t="s">
        <v>3553</v>
      </c>
      <c r="E3" s="36" t="s">
        <v>3554</v>
      </c>
      <c r="F3" s="50" t="s">
        <v>3555</v>
      </c>
      <c r="G3" s="50" t="s">
        <v>3556</v>
      </c>
      <c r="H3" s="247" t="s">
        <v>3557</v>
      </c>
      <c r="I3" s="38">
        <v>18257.060000000001</v>
      </c>
      <c r="J3" s="40" t="s">
        <v>3414</v>
      </c>
      <c r="K3" s="38">
        <v>19991.310000000001</v>
      </c>
      <c r="L3" s="244"/>
      <c r="M3" s="40" t="s">
        <v>3616</v>
      </c>
      <c r="N3" s="41" t="s">
        <v>33</v>
      </c>
    </row>
    <row r="4" spans="1:14" ht="111.6" customHeight="1">
      <c r="A4" s="63">
        <f t="array" ref="A4">INDEX(OSSO_PROVÁVEIS!A:A,MATCH(D4,OSSO_PROVÁVEIS!D:D,),)</f>
        <v>36</v>
      </c>
      <c r="B4" s="40" t="s">
        <v>3547</v>
      </c>
      <c r="C4" s="37">
        <v>41988</v>
      </c>
      <c r="D4" s="40" t="s">
        <v>3559</v>
      </c>
      <c r="E4" s="36" t="s">
        <v>3560</v>
      </c>
      <c r="F4" s="50" t="s">
        <v>3561</v>
      </c>
      <c r="G4" s="50" t="s">
        <v>3498</v>
      </c>
      <c r="H4" s="36" t="s">
        <v>3562</v>
      </c>
      <c r="I4" s="55">
        <v>30000</v>
      </c>
      <c r="J4" s="55">
        <v>339902.85</v>
      </c>
      <c r="K4" s="248">
        <v>354538.83</v>
      </c>
      <c r="L4" s="7">
        <v>27338</v>
      </c>
      <c r="M4" s="40" t="s">
        <v>3617</v>
      </c>
      <c r="N4" s="41" t="s">
        <v>33</v>
      </c>
    </row>
    <row r="5" spans="1:14" ht="112.15" customHeight="1">
      <c r="A5" s="63">
        <f t="array" ref="A5">INDEX(OSSO_PROVÁVEIS!A:A,MATCH(D5,OSSO_PROVÁVEIS!D:D,),)</f>
        <v>37</v>
      </c>
      <c r="B5" s="36" t="s">
        <v>3547</v>
      </c>
      <c r="C5" s="49">
        <v>42606</v>
      </c>
      <c r="D5" s="40" t="s">
        <v>3564</v>
      </c>
      <c r="E5" s="36" t="s">
        <v>3565</v>
      </c>
      <c r="F5" s="50" t="s">
        <v>3561</v>
      </c>
      <c r="G5" s="50" t="s">
        <v>3498</v>
      </c>
      <c r="H5" s="36" t="s">
        <v>3566</v>
      </c>
      <c r="I5" s="55">
        <v>36000</v>
      </c>
      <c r="J5" s="244">
        <v>625477.37</v>
      </c>
      <c r="K5" s="38">
        <v>625477.37</v>
      </c>
      <c r="L5" s="244"/>
      <c r="M5" s="40" t="s">
        <v>3618</v>
      </c>
      <c r="N5" s="41" t="s">
        <v>3569</v>
      </c>
    </row>
    <row r="6" spans="1:14" ht="107.65" customHeight="1">
      <c r="A6" s="63">
        <f t="array" ref="A6">INDEX(OSSO_PROVÁVEIS!A:A,MATCH(D6,OSSO_PROVÁVEIS!D:D,),)</f>
        <v>38</v>
      </c>
      <c r="B6" s="36" t="s">
        <v>3547</v>
      </c>
      <c r="C6" s="49">
        <v>42418</v>
      </c>
      <c r="D6" s="36" t="s">
        <v>3570</v>
      </c>
      <c r="E6" s="36" t="s">
        <v>3571</v>
      </c>
      <c r="F6" s="36" t="s">
        <v>3572</v>
      </c>
      <c r="G6" s="36" t="s">
        <v>3573</v>
      </c>
      <c r="H6" s="36" t="s">
        <v>3574</v>
      </c>
      <c r="I6" s="55">
        <v>50000</v>
      </c>
      <c r="J6" s="40" t="s">
        <v>3414</v>
      </c>
      <c r="K6" s="38">
        <v>555532.03</v>
      </c>
      <c r="L6" s="244"/>
      <c r="M6" s="40" t="s">
        <v>3619</v>
      </c>
      <c r="N6" s="41" t="s">
        <v>33</v>
      </c>
    </row>
    <row r="7" spans="1:14" ht="114" customHeight="1">
      <c r="A7" s="63">
        <f t="array" ref="A7">INDEX(OSSO_PROVÁVEIS!A:A,MATCH(D7,OSSO_PROVÁVEIS!D:D,),)</f>
        <v>39</v>
      </c>
      <c r="B7" s="40" t="s">
        <v>3547</v>
      </c>
      <c r="C7" s="247">
        <v>42402</v>
      </c>
      <c r="D7" s="40" t="s">
        <v>3576</v>
      </c>
      <c r="E7" s="40" t="s">
        <v>3577</v>
      </c>
      <c r="F7" s="40" t="s">
        <v>3578</v>
      </c>
      <c r="G7" s="36" t="s">
        <v>3579</v>
      </c>
      <c r="H7" s="40" t="s">
        <v>3580</v>
      </c>
      <c r="I7" s="55">
        <v>38000</v>
      </c>
      <c r="J7" s="55">
        <v>1370590.78</v>
      </c>
      <c r="K7" s="38">
        <v>1641961.14</v>
      </c>
      <c r="L7" s="244"/>
      <c r="M7" s="40" t="s">
        <v>3620</v>
      </c>
      <c r="N7" s="40" t="s">
        <v>33</v>
      </c>
    </row>
    <row r="8" spans="1:14" ht="88.5" customHeight="1">
      <c r="A8" s="63">
        <f t="array" ref="A8">INDEX(OSSO_PROVÁVEIS!A:A,MATCH(D8,OSSO_PROVÁVEIS!D:D,),)</f>
        <v>40</v>
      </c>
      <c r="B8" s="36" t="s">
        <v>3547</v>
      </c>
      <c r="C8" s="37">
        <v>42356</v>
      </c>
      <c r="D8" s="36" t="s">
        <v>3583</v>
      </c>
      <c r="E8" s="36" t="s">
        <v>3584</v>
      </c>
      <c r="F8" s="50" t="s">
        <v>3585</v>
      </c>
      <c r="G8" s="50" t="s">
        <v>3498</v>
      </c>
      <c r="H8" s="36" t="s">
        <v>3586</v>
      </c>
      <c r="I8" s="55">
        <v>50000</v>
      </c>
      <c r="J8" s="55">
        <v>107271.71</v>
      </c>
      <c r="K8" s="38">
        <v>125675.14</v>
      </c>
      <c r="L8" s="249"/>
      <c r="M8" s="40" t="s">
        <v>3621</v>
      </c>
      <c r="N8" s="41" t="s">
        <v>33</v>
      </c>
    </row>
    <row r="9" spans="1:14">
      <c r="K9" s="225">
        <f>SUM(K2:K8)</f>
        <v>3929545.9099999997</v>
      </c>
    </row>
    <row r="11" spans="1:14">
      <c r="K11" s="251"/>
    </row>
  </sheetData>
  <pageMargins left="0.511811024" right="0.511811024" top="0.78740157499999996" bottom="0.78740157499999996" header="0.31496062000000002" footer="0.31496062000000002"/>
  <legacy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theme="5" tint="-0.249977111117893"/>
  </sheetPr>
  <dimension ref="A1"/>
  <sheetViews>
    <sheetView showGridLines="0" workbookViewId="0">
      <selection activeCell="B8" sqref="B8"/>
    </sheetView>
  </sheetViews>
  <sheetFormatPr defaultRowHeight="15"/>
  <sheetData/>
  <pageMargins left="0.511811024" right="0.511811024" top="0.78740157499999996" bottom="0.78740157499999996" header="0.31496062000000002" footer="0.3149606200000000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V12"/>
  <sheetViews>
    <sheetView zoomScale="85" zoomScaleNormal="85" workbookViewId="0">
      <selection activeCell="C2" sqref="C2"/>
    </sheetView>
  </sheetViews>
  <sheetFormatPr defaultRowHeight="15"/>
  <cols>
    <col min="1" max="2" width="9.28515625" style="63" customWidth="1"/>
    <col min="3" max="3" width="12.28515625" customWidth="1"/>
    <col min="4" max="5" width="13.7109375" customWidth="1"/>
    <col min="6" max="6" width="12.5703125" customWidth="1"/>
    <col min="8" max="8" width="23.5703125" customWidth="1"/>
    <col min="9" max="9" width="14.42578125" customWidth="1"/>
    <col min="10" max="10" width="12.5703125" customWidth="1"/>
    <col min="12" max="12" width="27.7109375" customWidth="1"/>
    <col min="13" max="13" width="14.28515625" customWidth="1"/>
    <col min="14" max="14" width="27.5703125" customWidth="1"/>
    <col min="15" max="15" width="18.28515625" customWidth="1"/>
    <col min="16" max="16" width="12.5703125" customWidth="1"/>
    <col min="17" max="17" width="21.42578125" customWidth="1"/>
    <col min="18" max="18" width="12.28515625" customWidth="1"/>
    <col min="19" max="19" width="13.5703125" customWidth="1"/>
    <col min="20" max="20" width="20.7109375" customWidth="1"/>
    <col min="21" max="22" width="12.7109375" customWidth="1"/>
  </cols>
  <sheetData>
    <row r="1" spans="1:22" ht="33.6" customHeight="1">
      <c r="A1" s="63" t="s">
        <v>29</v>
      </c>
      <c r="B1" s="63" t="s">
        <v>82</v>
      </c>
      <c r="C1" s="252" t="s">
        <v>3622</v>
      </c>
      <c r="D1" s="253" t="s">
        <v>95</v>
      </c>
      <c r="E1" s="253" t="s">
        <v>3623</v>
      </c>
      <c r="F1" s="253" t="s">
        <v>3624</v>
      </c>
      <c r="G1" s="253" t="s">
        <v>3625</v>
      </c>
      <c r="H1" s="253" t="s">
        <v>3626</v>
      </c>
      <c r="I1" s="254" t="s">
        <v>97</v>
      </c>
      <c r="J1" s="253" t="s">
        <v>98</v>
      </c>
      <c r="K1" s="253" t="s">
        <v>99</v>
      </c>
      <c r="L1" s="253" t="s">
        <v>3627</v>
      </c>
      <c r="M1" s="253" t="s">
        <v>3628</v>
      </c>
      <c r="N1" s="255" t="s">
        <v>3590</v>
      </c>
      <c r="O1" s="255" t="s">
        <v>101</v>
      </c>
      <c r="P1" s="255" t="s">
        <v>102</v>
      </c>
      <c r="Q1" s="253" t="s">
        <v>3629</v>
      </c>
      <c r="R1" s="256" t="s">
        <v>104</v>
      </c>
      <c r="S1" s="253" t="s">
        <v>96</v>
      </c>
      <c r="T1" s="253" t="s">
        <v>100</v>
      </c>
      <c r="U1" s="253" t="s">
        <v>103</v>
      </c>
      <c r="V1" s="253" t="s">
        <v>3630</v>
      </c>
    </row>
    <row r="2" spans="1:22" ht="163.15" customHeight="1">
      <c r="A2" s="63">
        <v>1</v>
      </c>
      <c r="B2" s="63" t="s">
        <v>5</v>
      </c>
      <c r="C2" s="252" t="s">
        <v>3631</v>
      </c>
      <c r="D2" s="257" t="s">
        <v>3632</v>
      </c>
      <c r="E2" s="257" t="s">
        <v>3633</v>
      </c>
      <c r="F2" s="257" t="s">
        <v>242</v>
      </c>
      <c r="G2" s="257" t="s">
        <v>3634</v>
      </c>
      <c r="H2" s="257" t="s">
        <v>3635</v>
      </c>
      <c r="I2" s="258" t="s">
        <v>3636</v>
      </c>
      <c r="J2" s="257" t="s">
        <v>3637</v>
      </c>
      <c r="K2" s="257" t="s">
        <v>3631</v>
      </c>
      <c r="L2" s="257" t="s">
        <v>3638</v>
      </c>
      <c r="M2" s="259" t="s">
        <v>3639</v>
      </c>
      <c r="N2" s="260">
        <v>2611794</v>
      </c>
      <c r="O2" s="260" t="s">
        <v>3640</v>
      </c>
      <c r="P2" s="260"/>
      <c r="Q2" s="257" t="s">
        <v>3641</v>
      </c>
      <c r="R2" s="261" t="s">
        <v>32</v>
      </c>
      <c r="S2" s="262" t="s">
        <v>3642</v>
      </c>
      <c r="T2" s="263">
        <v>5349372.8926276006</v>
      </c>
      <c r="U2" s="257" t="s">
        <v>3643</v>
      </c>
      <c r="V2" s="257" t="s">
        <v>3644</v>
      </c>
    </row>
    <row r="3" spans="1:22" ht="194.65" customHeight="1">
      <c r="A3" s="63">
        <v>2</v>
      </c>
      <c r="B3" s="63" t="s">
        <v>5</v>
      </c>
      <c r="C3" s="252" t="s">
        <v>3645</v>
      </c>
      <c r="D3" s="257" t="s">
        <v>3632</v>
      </c>
      <c r="E3" s="257" t="s">
        <v>3646</v>
      </c>
      <c r="F3" s="257" t="s">
        <v>242</v>
      </c>
      <c r="G3" s="257" t="s">
        <v>3634</v>
      </c>
      <c r="H3" s="257" t="s">
        <v>3646</v>
      </c>
      <c r="I3" s="258" t="s">
        <v>3647</v>
      </c>
      <c r="J3" s="257" t="s">
        <v>3648</v>
      </c>
      <c r="K3" s="257" t="s">
        <v>3645</v>
      </c>
      <c r="L3" s="257" t="s">
        <v>3649</v>
      </c>
      <c r="M3" s="259" t="s">
        <v>3650</v>
      </c>
      <c r="N3" s="260">
        <v>1009560</v>
      </c>
      <c r="O3" s="260" t="s">
        <v>3651</v>
      </c>
      <c r="P3" s="260"/>
      <c r="Q3" s="257" t="s">
        <v>3652</v>
      </c>
      <c r="R3" s="261" t="s">
        <v>32</v>
      </c>
      <c r="S3" s="262" t="s">
        <v>3642</v>
      </c>
      <c r="T3" s="263">
        <v>2188629.6088268915</v>
      </c>
      <c r="U3" s="257"/>
      <c r="V3" s="257" t="s">
        <v>3644</v>
      </c>
    </row>
    <row r="4" spans="1:22" ht="159.6" customHeight="1">
      <c r="A4" s="63">
        <v>3</v>
      </c>
      <c r="B4" s="63" t="s">
        <v>5</v>
      </c>
      <c r="C4" s="252" t="s">
        <v>3645</v>
      </c>
      <c r="D4" s="257" t="s">
        <v>3653</v>
      </c>
      <c r="E4" s="257" t="s">
        <v>3654</v>
      </c>
      <c r="F4" s="257" t="s">
        <v>242</v>
      </c>
      <c r="G4" s="257" t="s">
        <v>3655</v>
      </c>
      <c r="H4" s="257" t="s">
        <v>3654</v>
      </c>
      <c r="I4" s="264" t="s">
        <v>3656</v>
      </c>
      <c r="J4" s="257" t="s">
        <v>3657</v>
      </c>
      <c r="K4" s="257" t="s">
        <v>3648</v>
      </c>
      <c r="L4" s="257" t="s">
        <v>3658</v>
      </c>
      <c r="M4" s="259" t="s">
        <v>3659</v>
      </c>
      <c r="N4" s="260" t="s">
        <v>3660</v>
      </c>
      <c r="O4" s="260" t="s">
        <v>3660</v>
      </c>
      <c r="P4" s="260"/>
      <c r="Q4" s="257" t="s">
        <v>3661</v>
      </c>
      <c r="R4" s="261" t="s">
        <v>32</v>
      </c>
      <c r="S4" s="262"/>
      <c r="T4" s="263">
        <v>0</v>
      </c>
      <c r="U4" s="257"/>
      <c r="V4" s="257" t="s">
        <v>3644</v>
      </c>
    </row>
    <row r="5" spans="1:22" ht="190.5" customHeight="1">
      <c r="A5" s="63">
        <v>4</v>
      </c>
      <c r="B5" s="63" t="s">
        <v>5</v>
      </c>
      <c r="C5" s="252" t="s">
        <v>3631</v>
      </c>
      <c r="D5" s="257" t="s">
        <v>3632</v>
      </c>
      <c r="E5" s="257" t="s">
        <v>3662</v>
      </c>
      <c r="F5" s="257" t="s">
        <v>242</v>
      </c>
      <c r="G5" s="257" t="s">
        <v>3634</v>
      </c>
      <c r="H5" s="257" t="s">
        <v>3662</v>
      </c>
      <c r="I5" s="258" t="s">
        <v>3663</v>
      </c>
      <c r="J5" s="257" t="s">
        <v>3664</v>
      </c>
      <c r="K5" s="257" t="s">
        <v>3631</v>
      </c>
      <c r="L5" s="257" t="s">
        <v>3665</v>
      </c>
      <c r="M5" s="259" t="s">
        <v>3666</v>
      </c>
      <c r="N5" s="260">
        <v>540330</v>
      </c>
      <c r="O5" s="260" t="s">
        <v>3667</v>
      </c>
      <c r="P5" s="260"/>
      <c r="Q5" s="257" t="s">
        <v>3668</v>
      </c>
      <c r="R5" s="261" t="s">
        <v>32</v>
      </c>
      <c r="S5" s="262" t="s">
        <v>3642</v>
      </c>
      <c r="T5" s="263">
        <v>1039511.884952466</v>
      </c>
      <c r="U5" s="257" t="s">
        <v>3669</v>
      </c>
      <c r="V5" s="257" t="s">
        <v>32</v>
      </c>
    </row>
    <row r="6" spans="1:22" ht="202.5" customHeight="1">
      <c r="A6" s="63">
        <v>5</v>
      </c>
      <c r="B6" s="63" t="s">
        <v>5</v>
      </c>
      <c r="C6" s="252" t="s">
        <v>3631</v>
      </c>
      <c r="D6" s="257" t="s">
        <v>3670</v>
      </c>
      <c r="E6" s="257" t="s">
        <v>3671</v>
      </c>
      <c r="F6" s="257" t="s">
        <v>3672</v>
      </c>
      <c r="G6" s="257" t="s">
        <v>3634</v>
      </c>
      <c r="H6" s="257" t="s">
        <v>3671</v>
      </c>
      <c r="I6" s="258" t="s">
        <v>3673</v>
      </c>
      <c r="J6" s="257" t="s">
        <v>3674</v>
      </c>
      <c r="K6" s="257" t="s">
        <v>3675</v>
      </c>
      <c r="L6" s="257" t="s">
        <v>3676</v>
      </c>
      <c r="M6" s="259" t="s">
        <v>3677</v>
      </c>
      <c r="N6" s="260">
        <v>26581.91</v>
      </c>
      <c r="O6" s="260" t="s">
        <v>3678</v>
      </c>
      <c r="P6" s="260"/>
      <c r="Q6" s="257" t="s">
        <v>3679</v>
      </c>
      <c r="R6" s="261" t="s">
        <v>32</v>
      </c>
      <c r="S6" s="262" t="s">
        <v>3642</v>
      </c>
      <c r="T6" s="263">
        <v>44562.647528704038</v>
      </c>
      <c r="U6" s="257" t="s">
        <v>3680</v>
      </c>
      <c r="V6" s="257" t="s">
        <v>32</v>
      </c>
    </row>
    <row r="7" spans="1:22" ht="234" customHeight="1">
      <c r="A7" s="63">
        <v>6</v>
      </c>
      <c r="B7" s="63" t="s">
        <v>5</v>
      </c>
      <c r="C7" s="252" t="s">
        <v>3681</v>
      </c>
      <c r="D7" s="257" t="s">
        <v>3670</v>
      </c>
      <c r="E7" s="257" t="s">
        <v>3671</v>
      </c>
      <c r="F7" s="257" t="s">
        <v>1485</v>
      </c>
      <c r="G7" s="257" t="s">
        <v>3634</v>
      </c>
      <c r="H7" s="257" t="s">
        <v>3671</v>
      </c>
      <c r="I7" s="265" t="s">
        <v>3682</v>
      </c>
      <c r="J7" s="257" t="s">
        <v>3683</v>
      </c>
      <c r="K7" s="257" t="s">
        <v>3684</v>
      </c>
      <c r="L7" s="257" t="s">
        <v>3676</v>
      </c>
      <c r="M7" s="259" t="s">
        <v>3685</v>
      </c>
      <c r="N7" s="266">
        <v>5325.07</v>
      </c>
      <c r="O7" s="266" t="s">
        <v>3686</v>
      </c>
      <c r="P7" s="266"/>
      <c r="Q7" s="257" t="s">
        <v>3687</v>
      </c>
      <c r="R7" s="261" t="s">
        <v>32</v>
      </c>
      <c r="S7" s="262" t="s">
        <v>3642</v>
      </c>
      <c r="T7" s="263">
        <v>8544.0917587629847</v>
      </c>
      <c r="U7" s="257" t="s">
        <v>3680</v>
      </c>
      <c r="V7" s="257" t="s">
        <v>32</v>
      </c>
    </row>
    <row r="8" spans="1:22" ht="267.60000000000002" customHeight="1">
      <c r="A8" s="63">
        <v>7</v>
      </c>
      <c r="B8" s="63" t="s">
        <v>5</v>
      </c>
      <c r="C8" s="252" t="s">
        <v>3681</v>
      </c>
      <c r="D8" s="257" t="s">
        <v>3670</v>
      </c>
      <c r="E8" s="257" t="s">
        <v>3671</v>
      </c>
      <c r="F8" s="257" t="s">
        <v>1485</v>
      </c>
      <c r="G8" s="257" t="s">
        <v>3634</v>
      </c>
      <c r="H8" s="257" t="s">
        <v>3671</v>
      </c>
      <c r="I8" s="258" t="s">
        <v>3688</v>
      </c>
      <c r="J8" s="257" t="s">
        <v>3683</v>
      </c>
      <c r="K8" s="257" t="s">
        <v>3684</v>
      </c>
      <c r="L8" s="257" t="s">
        <v>3676</v>
      </c>
      <c r="M8" s="259" t="s">
        <v>3689</v>
      </c>
      <c r="N8" s="260">
        <v>3256.22</v>
      </c>
      <c r="O8" s="260" t="s">
        <v>3690</v>
      </c>
      <c r="P8" s="260"/>
      <c r="Q8" s="257" t="s">
        <v>3691</v>
      </c>
      <c r="R8" s="261" t="s">
        <v>32</v>
      </c>
      <c r="S8" s="262" t="s">
        <v>3642</v>
      </c>
      <c r="T8" s="263">
        <v>5458.8125459256817</v>
      </c>
      <c r="U8" s="257" t="s">
        <v>3680</v>
      </c>
      <c r="V8" s="257" t="s">
        <v>32</v>
      </c>
    </row>
    <row r="9" spans="1:22" ht="215.1" customHeight="1">
      <c r="A9" s="63">
        <v>8</v>
      </c>
      <c r="B9" s="63" t="s">
        <v>5</v>
      </c>
      <c r="C9" s="252" t="s">
        <v>3681</v>
      </c>
      <c r="D9" s="257" t="s">
        <v>3692</v>
      </c>
      <c r="E9" s="257" t="s">
        <v>3693</v>
      </c>
      <c r="F9" s="257" t="s">
        <v>242</v>
      </c>
      <c r="G9" s="257" t="s">
        <v>3655</v>
      </c>
      <c r="H9" s="257" t="s">
        <v>3693</v>
      </c>
      <c r="I9" s="265" t="s">
        <v>3694</v>
      </c>
      <c r="J9" s="257" t="s">
        <v>3695</v>
      </c>
      <c r="K9" s="257" t="s">
        <v>3684</v>
      </c>
      <c r="L9" s="257" t="s">
        <v>3696</v>
      </c>
      <c r="M9" s="259" t="s">
        <v>3697</v>
      </c>
      <c r="N9" s="266">
        <v>781034.21</v>
      </c>
      <c r="O9" s="266" t="s">
        <v>3698</v>
      </c>
      <c r="P9" s="266" t="s">
        <v>3699</v>
      </c>
      <c r="Q9" s="257" t="s">
        <v>3700</v>
      </c>
      <c r="R9" s="261" t="s">
        <v>32</v>
      </c>
      <c r="S9" s="262" t="s">
        <v>3642</v>
      </c>
      <c r="T9" s="263">
        <v>3519884.0250539687</v>
      </c>
      <c r="U9" s="257"/>
      <c r="V9" s="257" t="s">
        <v>3644</v>
      </c>
    </row>
    <row r="10" spans="1:22" ht="262.14999999999998" customHeight="1">
      <c r="A10" s="63">
        <v>9</v>
      </c>
      <c r="B10" s="63" t="s">
        <v>5</v>
      </c>
      <c r="C10" s="252" t="s">
        <v>3631</v>
      </c>
      <c r="D10" s="257" t="s">
        <v>3701</v>
      </c>
      <c r="E10" s="257" t="s">
        <v>3702</v>
      </c>
      <c r="F10" s="257" t="s">
        <v>242</v>
      </c>
      <c r="G10" s="257" t="s">
        <v>3634</v>
      </c>
      <c r="H10" s="257" t="s">
        <v>3702</v>
      </c>
      <c r="I10" s="258" t="s">
        <v>3703</v>
      </c>
      <c r="J10" s="257" t="s">
        <v>3704</v>
      </c>
      <c r="K10" s="257" t="s">
        <v>3675</v>
      </c>
      <c r="L10" s="257" t="s">
        <v>3705</v>
      </c>
      <c r="M10" s="259" t="s">
        <v>3706</v>
      </c>
      <c r="N10" s="260">
        <v>2040189.73</v>
      </c>
      <c r="O10" s="260">
        <v>5863539.1200000001</v>
      </c>
      <c r="P10" s="260"/>
      <c r="Q10" s="257" t="s">
        <v>3707</v>
      </c>
      <c r="R10" s="261" t="s">
        <v>32</v>
      </c>
      <c r="S10" s="262" t="s">
        <v>3642</v>
      </c>
      <c r="T10" s="263">
        <v>7476895.6600632444</v>
      </c>
      <c r="U10" s="257" t="s">
        <v>3708</v>
      </c>
      <c r="V10" s="257" t="s">
        <v>3644</v>
      </c>
    </row>
    <row r="11" spans="1:22" ht="247.5" customHeight="1">
      <c r="A11" s="63">
        <v>10</v>
      </c>
      <c r="B11" s="63" t="s">
        <v>5</v>
      </c>
      <c r="C11" s="252" t="s">
        <v>3675</v>
      </c>
      <c r="D11" s="257" t="s">
        <v>3709</v>
      </c>
      <c r="E11" s="257" t="s">
        <v>3702</v>
      </c>
      <c r="F11" s="257" t="s">
        <v>242</v>
      </c>
      <c r="G11" s="257" t="s">
        <v>3634</v>
      </c>
      <c r="H11" s="257" t="s">
        <v>3702</v>
      </c>
      <c r="I11" s="258" t="s">
        <v>3710</v>
      </c>
      <c r="J11" s="257" t="s">
        <v>3681</v>
      </c>
      <c r="K11" s="257" t="s">
        <v>3711</v>
      </c>
      <c r="L11" s="257" t="s">
        <v>3712</v>
      </c>
      <c r="M11" s="259" t="s">
        <v>3713</v>
      </c>
      <c r="N11" s="260">
        <v>2040189.73</v>
      </c>
      <c r="O11" s="260"/>
      <c r="P11" s="260"/>
      <c r="Q11" s="257" t="s">
        <v>3714</v>
      </c>
      <c r="R11" s="261" t="s">
        <v>32</v>
      </c>
      <c r="S11" s="262" t="s">
        <v>3642</v>
      </c>
      <c r="T11" s="263">
        <v>0</v>
      </c>
      <c r="U11" s="257" t="s">
        <v>3708</v>
      </c>
      <c r="V11" s="257" t="s">
        <v>3644</v>
      </c>
    </row>
    <row r="12" spans="1:22">
      <c r="T12" s="226">
        <v>19632859.623357564</v>
      </c>
    </row>
  </sheetData>
  <hyperlinks>
    <hyperlink ref="P15" r:id="rId1" display="0026360-76.2014.8.19.0001" xr:uid="{00000000-0004-0000-1A00-000000000000}"/>
    <hyperlink ref="P16" r:id="rId2" display="0215694-27.2017.8.19.0001_x000a_" xr:uid="{00000000-0004-0000-1A00-000001000000}"/>
    <hyperlink ref="P17" r:id="rId3" display="0225964-76.2018.8.19.0001" xr:uid="{00000000-0004-0000-1A00-000002000000}"/>
    <hyperlink ref="I2" r:id="rId4" xr:uid="{00000000-0004-0000-1A00-000003000000}"/>
    <hyperlink ref="I3" r:id="rId5" xr:uid="{00000000-0004-0000-1A00-000004000000}"/>
    <hyperlink ref="I4" r:id="rId6" display="0041132-03.2021.8.19.0000" xr:uid="{00000000-0004-0000-1A00-000005000000}"/>
    <hyperlink ref="I5" r:id="rId7" xr:uid="{00000000-0004-0000-1A00-000006000000}"/>
    <hyperlink ref="I6" r:id="rId8" xr:uid="{00000000-0004-0000-1A00-000007000000}"/>
    <hyperlink ref="I9" r:id="rId9" xr:uid="{00000000-0004-0000-1A00-000008000000}"/>
    <hyperlink ref="I10" r:id="rId10" xr:uid="{00000000-0004-0000-1A00-000009000000}"/>
    <hyperlink ref="I11" r:id="rId11" xr:uid="{00000000-0004-0000-1A00-00000A000000}"/>
  </hyperlinks>
  <pageMargins left="0.511811024" right="0.511811024" top="0.78740157499999996" bottom="0.78740157499999996" header="0.31496062000000002" footer="0.3149606200000000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V3"/>
  <sheetViews>
    <sheetView topLeftCell="A3" workbookViewId="0">
      <selection activeCell="C2" sqref="C2"/>
    </sheetView>
  </sheetViews>
  <sheetFormatPr defaultRowHeight="15"/>
  <cols>
    <col min="1" max="2" width="9.28515625" style="63" customWidth="1"/>
    <col min="3" max="3" width="11.5703125" customWidth="1"/>
    <col min="4" max="4" width="12" customWidth="1"/>
    <col min="5" max="5" width="10.42578125" customWidth="1"/>
    <col min="6" max="6" width="10" customWidth="1"/>
    <col min="7" max="7" width="12.7109375" customWidth="1"/>
    <col min="8" max="8" width="14.7109375" customWidth="1"/>
    <col min="9" max="9" width="10.7109375" customWidth="1"/>
    <col min="10" max="10" width="11.7109375" customWidth="1"/>
    <col min="11" max="11" width="12.28515625" customWidth="1"/>
    <col min="12" max="12" width="11.5703125" customWidth="1"/>
    <col min="13" max="13" width="13.42578125" customWidth="1"/>
    <col min="14" max="14" width="19.42578125" customWidth="1"/>
    <col min="15" max="15" width="20.5703125" customWidth="1"/>
    <col min="16" max="16" width="16.28515625" customWidth="1"/>
    <col min="17" max="17" width="13.42578125" customWidth="1"/>
    <col min="18" max="18" width="12" customWidth="1"/>
    <col min="19" max="19" width="11.5703125" customWidth="1"/>
    <col min="20" max="20" width="16.28515625" customWidth="1"/>
    <col min="21" max="21" width="12.5703125" customWidth="1"/>
    <col min="22" max="22" width="10.7109375" customWidth="1"/>
  </cols>
  <sheetData>
    <row r="1" spans="1:22" ht="67.5" customHeight="1">
      <c r="A1" s="63" t="s">
        <v>29</v>
      </c>
      <c r="B1" s="63" t="s">
        <v>40</v>
      </c>
      <c r="C1" s="252" t="s">
        <v>82</v>
      </c>
      <c r="D1" s="253" t="s">
        <v>95</v>
      </c>
      <c r="E1" s="253" t="s">
        <v>3623</v>
      </c>
      <c r="F1" s="253" t="s">
        <v>3624</v>
      </c>
      <c r="G1" s="253" t="s">
        <v>3625</v>
      </c>
      <c r="H1" s="253" t="s">
        <v>3626</v>
      </c>
      <c r="I1" s="254" t="s">
        <v>97</v>
      </c>
      <c r="J1" s="253" t="s">
        <v>98</v>
      </c>
      <c r="K1" s="253" t="s">
        <v>99</v>
      </c>
      <c r="L1" s="253" t="s">
        <v>3627</v>
      </c>
      <c r="M1" s="253" t="s">
        <v>3628</v>
      </c>
      <c r="N1" s="255" t="s">
        <v>3590</v>
      </c>
      <c r="O1" s="255" t="s">
        <v>101</v>
      </c>
      <c r="P1" s="255" t="s">
        <v>102</v>
      </c>
      <c r="Q1" s="253" t="s">
        <v>3629</v>
      </c>
      <c r="R1" s="256" t="s">
        <v>104</v>
      </c>
      <c r="S1" s="253" t="s">
        <v>96</v>
      </c>
      <c r="T1" s="253" t="s">
        <v>100</v>
      </c>
      <c r="U1" s="253" t="s">
        <v>103</v>
      </c>
      <c r="V1" s="253" t="s">
        <v>3630</v>
      </c>
    </row>
    <row r="2" spans="1:22" ht="355.5" customHeight="1">
      <c r="A2" s="63">
        <v>11</v>
      </c>
      <c r="B2" s="63" t="s">
        <v>5</v>
      </c>
      <c r="C2" s="252" t="s">
        <v>3715</v>
      </c>
      <c r="D2" s="257" t="s">
        <v>3716</v>
      </c>
      <c r="E2" s="257" t="s">
        <v>3717</v>
      </c>
      <c r="F2" s="257" t="s">
        <v>242</v>
      </c>
      <c r="G2" s="257" t="s">
        <v>3718</v>
      </c>
      <c r="H2" s="257" t="s">
        <v>3717</v>
      </c>
      <c r="I2" s="258" t="s">
        <v>3719</v>
      </c>
      <c r="J2" s="257" t="s">
        <v>3720</v>
      </c>
      <c r="K2" s="257" t="s">
        <v>3715</v>
      </c>
      <c r="L2" s="257" t="s">
        <v>3721</v>
      </c>
      <c r="M2" s="259" t="s">
        <v>3722</v>
      </c>
      <c r="N2" s="260">
        <v>56314645</v>
      </c>
      <c r="O2" s="260">
        <v>13941609.880000001</v>
      </c>
      <c r="P2" s="260" t="s">
        <v>3723</v>
      </c>
      <c r="Q2" s="257" t="s">
        <v>3724</v>
      </c>
      <c r="R2" s="261" t="s">
        <v>33</v>
      </c>
      <c r="S2" s="262" t="s">
        <v>3642</v>
      </c>
      <c r="T2" s="263">
        <v>18966088.129319016</v>
      </c>
      <c r="U2" s="257" t="s">
        <v>3725</v>
      </c>
      <c r="V2" s="257" t="s">
        <v>3644</v>
      </c>
    </row>
    <row r="3" spans="1:22" ht="320.64999999999998" customHeight="1">
      <c r="A3" s="63">
        <v>12</v>
      </c>
      <c r="B3" s="63" t="s">
        <v>5</v>
      </c>
      <c r="C3" s="252" t="s">
        <v>3715</v>
      </c>
      <c r="D3" s="257" t="s">
        <v>3726</v>
      </c>
      <c r="E3" s="257" t="s">
        <v>3727</v>
      </c>
      <c r="F3" s="257" t="s">
        <v>242</v>
      </c>
      <c r="G3" s="257" t="s">
        <v>3634</v>
      </c>
      <c r="H3" s="257" t="s">
        <v>3728</v>
      </c>
      <c r="I3" s="258" t="s">
        <v>3729</v>
      </c>
      <c r="J3" s="257" t="s">
        <v>3730</v>
      </c>
      <c r="K3" s="257" t="s">
        <v>3715</v>
      </c>
      <c r="L3" s="257" t="s">
        <v>3731</v>
      </c>
      <c r="M3" s="259" t="s">
        <v>3732</v>
      </c>
      <c r="N3" s="260">
        <v>21525</v>
      </c>
      <c r="O3" s="260" t="s">
        <v>3733</v>
      </c>
      <c r="P3" s="260" t="s">
        <v>3734</v>
      </c>
      <c r="Q3" s="257" t="s">
        <v>3735</v>
      </c>
      <c r="R3" s="261" t="s">
        <v>33</v>
      </c>
      <c r="S3" s="262" t="s">
        <v>3642</v>
      </c>
      <c r="T3" s="263">
        <v>6750.3394381181151</v>
      </c>
      <c r="U3" s="257" t="s">
        <v>3736</v>
      </c>
      <c r="V3" s="257" t="s">
        <v>32</v>
      </c>
    </row>
  </sheetData>
  <hyperlinks>
    <hyperlink ref="I2" r:id="rId1" display="http://www4.tjrj.jus.br/consultaProcessoWebV2/consultaProc.do?v=2&amp;FLAGNOME=&amp;back=1&amp;tipoConsulta=publica&amp;numProcesso=2013.001.291613-2" xr:uid="{00000000-0004-0000-1B00-000000000000}"/>
    <hyperlink ref="I3" r:id="rId2" xr:uid="{00000000-0004-0000-1B00-000001000000}"/>
  </hyperlinks>
  <pageMargins left="0.511811024" right="0.511811024" top="0.78740157499999996" bottom="0.78740157499999996" header="0.31496062000000002" footer="0.3149606200000000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V10"/>
  <sheetViews>
    <sheetView workbookViewId="0">
      <selection activeCell="C2" sqref="C2"/>
    </sheetView>
  </sheetViews>
  <sheetFormatPr defaultRowHeight="15"/>
  <cols>
    <col min="1" max="2" width="8.7109375" style="63"/>
    <col min="3" max="3" width="23.5703125" customWidth="1"/>
    <col min="4" max="4" width="25.7109375" customWidth="1"/>
    <col min="5" max="5" width="27.5703125" customWidth="1"/>
    <col min="6" max="6" width="8.42578125" bestFit="1" customWidth="1"/>
    <col min="7" max="7" width="9.7109375" customWidth="1"/>
    <col min="8" max="8" width="17.5703125" customWidth="1"/>
    <col min="9" max="9" width="30.5703125" customWidth="1"/>
    <col min="10" max="10" width="24.5703125" customWidth="1"/>
    <col min="11" max="11" width="22.42578125" customWidth="1"/>
    <col min="12" max="12" width="22.28515625" customWidth="1"/>
    <col min="13" max="13" width="13.42578125" customWidth="1"/>
    <col min="14" max="14" width="14.42578125" bestFit="1" customWidth="1"/>
    <col min="15" max="15" width="30.42578125" customWidth="1"/>
    <col min="16" max="16" width="25.7109375" bestFit="1" customWidth="1"/>
    <col min="17" max="17" width="14.7109375" customWidth="1"/>
    <col min="18" max="18" width="13.7109375" customWidth="1"/>
    <col min="19" max="19" width="13.42578125" customWidth="1"/>
    <col min="20" max="20" width="15.28515625" bestFit="1" customWidth="1"/>
    <col min="21" max="21" width="28.5703125" bestFit="1" customWidth="1"/>
    <col min="22" max="22" width="19.28515625" bestFit="1" customWidth="1"/>
  </cols>
  <sheetData>
    <row r="1" spans="1:22" ht="38.1" customHeight="1">
      <c r="A1" s="63" t="s">
        <v>29</v>
      </c>
      <c r="B1" s="63" t="s">
        <v>40</v>
      </c>
      <c r="C1" s="252" t="s">
        <v>82</v>
      </c>
      <c r="D1" s="253" t="s">
        <v>95</v>
      </c>
      <c r="E1" s="253" t="s">
        <v>3623</v>
      </c>
      <c r="F1" s="253" t="s">
        <v>3624</v>
      </c>
      <c r="G1" s="253" t="s">
        <v>3625</v>
      </c>
      <c r="H1" s="253" t="s">
        <v>3626</v>
      </c>
      <c r="I1" s="254" t="s">
        <v>97</v>
      </c>
      <c r="J1" s="253" t="s">
        <v>98</v>
      </c>
      <c r="K1" s="253" t="s">
        <v>99</v>
      </c>
      <c r="L1" s="253" t="s">
        <v>3627</v>
      </c>
      <c r="M1" s="253" t="s">
        <v>3628</v>
      </c>
      <c r="N1" s="255" t="s">
        <v>3590</v>
      </c>
      <c r="O1" s="255" t="s">
        <v>101</v>
      </c>
      <c r="P1" s="255" t="s">
        <v>102</v>
      </c>
      <c r="Q1" s="253" t="s">
        <v>3629</v>
      </c>
      <c r="R1" s="256" t="s">
        <v>104</v>
      </c>
      <c r="S1" s="253" t="s">
        <v>96</v>
      </c>
      <c r="T1" s="253" t="s">
        <v>100</v>
      </c>
      <c r="U1" s="253" t="s">
        <v>103</v>
      </c>
      <c r="V1" s="253" t="s">
        <v>3630</v>
      </c>
    </row>
    <row r="2" spans="1:22" ht="168" customHeight="1">
      <c r="A2" s="63">
        <v>13</v>
      </c>
      <c r="B2" s="63" t="s">
        <v>4</v>
      </c>
      <c r="C2" s="252" t="s">
        <v>3737</v>
      </c>
      <c r="D2" s="257" t="s">
        <v>3701</v>
      </c>
      <c r="E2" s="257" t="s">
        <v>3633</v>
      </c>
      <c r="F2" s="257" t="s">
        <v>242</v>
      </c>
      <c r="G2" s="257" t="s">
        <v>3634</v>
      </c>
      <c r="H2" s="257" t="s">
        <v>3633</v>
      </c>
      <c r="I2" s="258" t="s">
        <v>3738</v>
      </c>
      <c r="J2" s="257" t="s">
        <v>3739</v>
      </c>
      <c r="K2" s="257" t="s">
        <v>3737</v>
      </c>
      <c r="L2" s="257" t="s">
        <v>3740</v>
      </c>
      <c r="M2" s="259" t="s">
        <v>3697</v>
      </c>
      <c r="N2" s="260" t="s">
        <v>3741</v>
      </c>
      <c r="O2" s="260" t="s">
        <v>3742</v>
      </c>
      <c r="P2" s="260"/>
      <c r="Q2" s="257" t="s">
        <v>3743</v>
      </c>
      <c r="R2" s="261" t="s">
        <v>32</v>
      </c>
      <c r="S2" s="262" t="s">
        <v>3642</v>
      </c>
      <c r="T2" s="267">
        <v>358995.1797972481</v>
      </c>
      <c r="U2" s="257" t="s">
        <v>3744</v>
      </c>
      <c r="V2" s="257" t="s">
        <v>3644</v>
      </c>
    </row>
    <row r="3" spans="1:22" ht="197.1" customHeight="1">
      <c r="A3" s="63">
        <v>14</v>
      </c>
      <c r="B3" s="63" t="s">
        <v>4</v>
      </c>
      <c r="C3" s="252" t="s">
        <v>3745</v>
      </c>
      <c r="D3" s="257" t="s">
        <v>3746</v>
      </c>
      <c r="E3" s="257" t="s">
        <v>3747</v>
      </c>
      <c r="F3" s="257" t="s">
        <v>242</v>
      </c>
      <c r="G3" s="257" t="s">
        <v>3634</v>
      </c>
      <c r="H3" s="257" t="s">
        <v>3747</v>
      </c>
      <c r="I3" s="268" t="s">
        <v>3748</v>
      </c>
      <c r="J3" s="257" t="s">
        <v>3749</v>
      </c>
      <c r="K3" s="257" t="s">
        <v>3745</v>
      </c>
      <c r="L3" s="257" t="s">
        <v>3750</v>
      </c>
      <c r="M3" s="259" t="s">
        <v>3751</v>
      </c>
      <c r="N3" s="260">
        <v>100000</v>
      </c>
      <c r="O3" s="260" t="s">
        <v>3752</v>
      </c>
      <c r="P3" s="260"/>
      <c r="Q3" s="257" t="s">
        <v>3753</v>
      </c>
      <c r="R3" s="261" t="s">
        <v>32</v>
      </c>
      <c r="S3" s="262" t="s">
        <v>3642</v>
      </c>
      <c r="T3" s="267">
        <v>218034.35771118302</v>
      </c>
      <c r="U3" s="257" t="s">
        <v>3754</v>
      </c>
      <c r="V3" s="257" t="s">
        <v>3644</v>
      </c>
    </row>
    <row r="4" spans="1:22" ht="220.15" customHeight="1">
      <c r="A4" s="63">
        <v>15</v>
      </c>
      <c r="B4" s="63" t="s">
        <v>4</v>
      </c>
      <c r="C4" s="252" t="s">
        <v>3737</v>
      </c>
      <c r="D4" s="257" t="s">
        <v>3726</v>
      </c>
      <c r="E4" s="257" t="s">
        <v>3755</v>
      </c>
      <c r="F4" s="257" t="s">
        <v>242</v>
      </c>
      <c r="G4" s="257" t="s">
        <v>3655</v>
      </c>
      <c r="H4" s="257" t="s">
        <v>3756</v>
      </c>
      <c r="I4" s="258" t="s">
        <v>3757</v>
      </c>
      <c r="J4" s="257" t="s">
        <v>3758</v>
      </c>
      <c r="K4" s="257" t="s">
        <v>3737</v>
      </c>
      <c r="L4" s="257" t="s">
        <v>3759</v>
      </c>
      <c r="M4" s="259" t="s">
        <v>3760</v>
      </c>
      <c r="N4" s="260">
        <v>87599.24</v>
      </c>
      <c r="O4" s="260" t="s">
        <v>3761</v>
      </c>
      <c r="P4" s="260" t="s">
        <v>3762</v>
      </c>
      <c r="Q4" s="257" t="s">
        <v>3763</v>
      </c>
      <c r="R4" s="261" t="s">
        <v>32</v>
      </c>
      <c r="S4" s="262" t="s">
        <v>3642</v>
      </c>
      <c r="T4" s="267">
        <v>194217.74291828941</v>
      </c>
      <c r="U4" s="257" t="s">
        <v>3764</v>
      </c>
      <c r="V4" s="257" t="s">
        <v>32</v>
      </c>
    </row>
    <row r="5" spans="1:22" ht="195" customHeight="1">
      <c r="A5" s="63">
        <v>16</v>
      </c>
      <c r="B5" s="63" t="s">
        <v>4</v>
      </c>
      <c r="C5" s="252" t="s">
        <v>3737</v>
      </c>
      <c r="D5" s="257" t="s">
        <v>3692</v>
      </c>
      <c r="E5" s="257" t="s">
        <v>3765</v>
      </c>
      <c r="F5" s="257" t="s">
        <v>242</v>
      </c>
      <c r="G5" s="257" t="s">
        <v>3634</v>
      </c>
      <c r="H5" s="257" t="s">
        <v>3765</v>
      </c>
      <c r="I5" s="258" t="s">
        <v>3766</v>
      </c>
      <c r="J5" s="257" t="s">
        <v>3767</v>
      </c>
      <c r="K5" s="257" t="s">
        <v>3737</v>
      </c>
      <c r="L5" s="257" t="s">
        <v>3768</v>
      </c>
      <c r="M5" s="259" t="s">
        <v>3769</v>
      </c>
      <c r="N5" s="260">
        <v>618902.68999999994</v>
      </c>
      <c r="O5" s="260" t="s">
        <v>3770</v>
      </c>
      <c r="P5" s="260" t="s">
        <v>3771</v>
      </c>
      <c r="Q5" s="257" t="s">
        <v>3772</v>
      </c>
      <c r="R5" s="261" t="s">
        <v>32</v>
      </c>
      <c r="S5" s="262" t="s">
        <v>3642</v>
      </c>
      <c r="T5" s="267">
        <v>0</v>
      </c>
      <c r="U5" s="257" t="s">
        <v>3773</v>
      </c>
      <c r="V5" s="257" t="s">
        <v>32</v>
      </c>
    </row>
    <row r="6" spans="1:22" ht="206.65" customHeight="1">
      <c r="A6" s="63">
        <v>17</v>
      </c>
      <c r="B6" s="63" t="s">
        <v>4</v>
      </c>
      <c r="C6" s="252" t="s">
        <v>3774</v>
      </c>
      <c r="D6" s="257" t="s">
        <v>3775</v>
      </c>
      <c r="E6" s="257" t="s">
        <v>3776</v>
      </c>
      <c r="F6" s="257" t="s">
        <v>242</v>
      </c>
      <c r="G6" s="257" t="s">
        <v>3634</v>
      </c>
      <c r="H6" s="257" t="s">
        <v>3776</v>
      </c>
      <c r="I6" s="258" t="s">
        <v>3777</v>
      </c>
      <c r="J6" s="257" t="s">
        <v>3778</v>
      </c>
      <c r="K6" s="257" t="s">
        <v>3779</v>
      </c>
      <c r="L6" s="257" t="s">
        <v>3780</v>
      </c>
      <c r="M6" s="259" t="s">
        <v>3781</v>
      </c>
      <c r="N6" s="266">
        <v>1321760.77</v>
      </c>
      <c r="O6" s="260" t="s">
        <v>3782</v>
      </c>
      <c r="P6" s="266"/>
      <c r="Q6" s="257" t="s">
        <v>3783</v>
      </c>
      <c r="R6" s="261" t="s">
        <v>32</v>
      </c>
      <c r="S6" s="262" t="s">
        <v>3642</v>
      </c>
      <c r="T6" s="267">
        <v>2570976.1157700485</v>
      </c>
      <c r="U6" s="257" t="s">
        <v>3784</v>
      </c>
      <c r="V6" s="257" t="s">
        <v>32</v>
      </c>
    </row>
    <row r="7" spans="1:22" ht="218.65" customHeight="1">
      <c r="A7" s="63">
        <v>18</v>
      </c>
      <c r="B7" s="63" t="s">
        <v>4</v>
      </c>
      <c r="C7" s="252" t="s">
        <v>3737</v>
      </c>
      <c r="D7" s="257" t="s">
        <v>3785</v>
      </c>
      <c r="E7" s="257" t="s">
        <v>3786</v>
      </c>
      <c r="F7" s="257" t="s">
        <v>864</v>
      </c>
      <c r="G7" s="257" t="s">
        <v>3634</v>
      </c>
      <c r="H7" s="257" t="s">
        <v>3786</v>
      </c>
      <c r="I7" s="265" t="s">
        <v>3787</v>
      </c>
      <c r="J7" s="257" t="s">
        <v>3737</v>
      </c>
      <c r="K7" s="257" t="s">
        <v>3788</v>
      </c>
      <c r="L7" s="257" t="s">
        <v>3789</v>
      </c>
      <c r="M7" s="259" t="s">
        <v>3790</v>
      </c>
      <c r="N7" s="266">
        <v>78261.179999999993</v>
      </c>
      <c r="O7" s="266" t="s">
        <v>3660</v>
      </c>
      <c r="P7" s="266" t="s">
        <v>3791</v>
      </c>
      <c r="Q7" s="257" t="s">
        <v>3792</v>
      </c>
      <c r="R7" s="261" t="s">
        <v>32</v>
      </c>
      <c r="S7" s="262" t="s">
        <v>3642</v>
      </c>
      <c r="T7" s="267">
        <v>99794.868387128663</v>
      </c>
      <c r="U7" s="257"/>
      <c r="V7" s="257" t="s">
        <v>3644</v>
      </c>
    </row>
    <row r="8" spans="1:22" ht="208.15" customHeight="1">
      <c r="A8" s="63">
        <v>19</v>
      </c>
      <c r="B8" s="63" t="s">
        <v>4</v>
      </c>
      <c r="C8" s="252" t="s">
        <v>3737</v>
      </c>
      <c r="D8" s="257" t="s">
        <v>3793</v>
      </c>
      <c r="E8" s="257" t="s">
        <v>3662</v>
      </c>
      <c r="F8" s="257" t="s">
        <v>242</v>
      </c>
      <c r="G8" s="257" t="s">
        <v>3634</v>
      </c>
      <c r="H8" s="257" t="s">
        <v>3662</v>
      </c>
      <c r="I8" s="258" t="s">
        <v>3794</v>
      </c>
      <c r="J8" s="257" t="s">
        <v>3795</v>
      </c>
      <c r="K8" s="257" t="s">
        <v>3737</v>
      </c>
      <c r="L8" s="257" t="s">
        <v>3796</v>
      </c>
      <c r="M8" s="259" t="s">
        <v>3797</v>
      </c>
      <c r="N8" s="260">
        <v>100000</v>
      </c>
      <c r="O8" s="260" t="s">
        <v>3798</v>
      </c>
      <c r="P8" s="260" t="s">
        <v>3799</v>
      </c>
      <c r="Q8" s="257" t="s">
        <v>3800</v>
      </c>
      <c r="R8" s="261" t="s">
        <v>32</v>
      </c>
      <c r="S8" s="262" t="s">
        <v>3642</v>
      </c>
      <c r="T8" s="267">
        <v>0</v>
      </c>
      <c r="U8" s="257" t="s">
        <v>3801</v>
      </c>
      <c r="V8" s="257" t="s">
        <v>3644</v>
      </c>
    </row>
    <row r="9" spans="1:22" ht="239.1" customHeight="1">
      <c r="A9" s="63">
        <v>20</v>
      </c>
      <c r="B9" s="63" t="s">
        <v>4</v>
      </c>
      <c r="C9" s="252" t="s">
        <v>3737</v>
      </c>
      <c r="D9" s="257" t="s">
        <v>3802</v>
      </c>
      <c r="E9" s="257" t="s">
        <v>3803</v>
      </c>
      <c r="F9" s="257" t="s">
        <v>242</v>
      </c>
      <c r="G9" s="257" t="s">
        <v>3634</v>
      </c>
      <c r="H9" s="257" t="s">
        <v>3803</v>
      </c>
      <c r="I9" s="257" t="s">
        <v>3804</v>
      </c>
      <c r="J9" s="257" t="s">
        <v>3805</v>
      </c>
      <c r="K9" s="257" t="s">
        <v>3737</v>
      </c>
      <c r="L9" s="257" t="s">
        <v>3806</v>
      </c>
      <c r="M9" s="257" t="s">
        <v>3807</v>
      </c>
      <c r="N9" s="260">
        <v>369195.88</v>
      </c>
      <c r="O9" s="260">
        <v>369195.88</v>
      </c>
      <c r="P9" s="257"/>
      <c r="Q9" s="257" t="s">
        <v>3808</v>
      </c>
      <c r="R9" s="261" t="s">
        <v>32</v>
      </c>
      <c r="S9" s="262" t="s">
        <v>3642</v>
      </c>
      <c r="T9" s="267">
        <v>0</v>
      </c>
      <c r="U9" s="257"/>
      <c r="V9" s="257" t="s">
        <v>3809</v>
      </c>
    </row>
    <row r="10" spans="1:22" ht="244.5" customHeight="1">
      <c r="A10" s="63">
        <v>21</v>
      </c>
      <c r="B10" s="63" t="s">
        <v>4</v>
      </c>
      <c r="C10" s="252" t="s">
        <v>3737</v>
      </c>
      <c r="D10" s="257" t="s">
        <v>3632</v>
      </c>
      <c r="E10" s="257" t="s">
        <v>3810</v>
      </c>
      <c r="F10" s="257" t="s">
        <v>242</v>
      </c>
      <c r="G10" s="257" t="s">
        <v>3634</v>
      </c>
      <c r="H10" s="257" t="s">
        <v>3811</v>
      </c>
      <c r="I10" s="257" t="s">
        <v>3812</v>
      </c>
      <c r="J10" s="257" t="s">
        <v>3813</v>
      </c>
      <c r="K10" s="257" t="s">
        <v>3814</v>
      </c>
      <c r="L10" s="257" t="s">
        <v>3815</v>
      </c>
      <c r="M10" s="257" t="s">
        <v>3816</v>
      </c>
      <c r="N10" s="260">
        <v>36337.5</v>
      </c>
      <c r="O10" s="260">
        <v>36337.5</v>
      </c>
      <c r="P10" s="257"/>
      <c r="Q10" s="257" t="s">
        <v>3817</v>
      </c>
      <c r="R10" s="257" t="s">
        <v>32</v>
      </c>
      <c r="S10" s="262" t="s">
        <v>3642</v>
      </c>
      <c r="T10" s="267">
        <v>45877.011187091608</v>
      </c>
      <c r="U10" s="257" t="s">
        <v>3818</v>
      </c>
      <c r="V10" s="257" t="s">
        <v>32</v>
      </c>
    </row>
  </sheetData>
  <hyperlinks>
    <hyperlink ref="I2" r:id="rId1" display="0000205-74.2014.8.19.0053_x000a_" xr:uid="{00000000-0004-0000-1C00-000000000000}"/>
    <hyperlink ref="I3" r:id="rId2" display="https://eproc.trf2.jus.br/eproc/externo_controlador.php?acao=processo_seleciona_publica&amp;acao_origem=processo_consulta_publica&amp;acao_retorno=processo_consulta_publica&amp;num_processo=00001331320134025103&amp;hash=bff074a8f82beb5d2847740fc28e920f" xr:uid="{00000000-0004-0000-1C00-000001000000}"/>
    <hyperlink ref="I4" r:id="rId3" display="0237992-18.2014.8.19.0001 (AREsp nº 1.443.426/RJ)_x000a_" xr:uid="{00000000-0004-0000-1C00-000002000000}"/>
    <hyperlink ref="I5" r:id="rId4" xr:uid="{00000000-0004-0000-1C00-000003000000}"/>
    <hyperlink ref="I6" r:id="rId5" display="http://www4.tjrj.jus.br/ejud/ConsultaProcesso.aspx?N=2020.001.88143" xr:uid="{00000000-0004-0000-1C00-000004000000}"/>
    <hyperlink ref="I7" r:id="rId6" xr:uid="{00000000-0004-0000-1C00-000005000000}"/>
    <hyperlink ref="I8" r:id="rId7" display="0195030-09.2016.8.19.0001 (ARESP 1582471)_x000a_" xr:uid="{00000000-0004-0000-1C00-000006000000}"/>
  </hyperlinks>
  <pageMargins left="0.511811024" right="0.511811024" top="0.78740157499999996" bottom="0.78740157499999996" header="0.31496062000000002" footer="0.3149606200000000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V13"/>
  <sheetViews>
    <sheetView topLeftCell="M1" workbookViewId="0">
      <selection activeCell="C2" sqref="C2"/>
    </sheetView>
  </sheetViews>
  <sheetFormatPr defaultColWidth="8.7109375" defaultRowHeight="15"/>
  <cols>
    <col min="1" max="2" width="8.7109375" style="63"/>
    <col min="3" max="3" width="21.7109375" customWidth="1"/>
    <col min="4" max="4" width="26.5703125" customWidth="1"/>
    <col min="5" max="5" width="23.28515625" customWidth="1"/>
    <col min="6" max="6" width="7.7109375" bestFit="1" customWidth="1"/>
    <col min="7" max="7" width="11.28515625" customWidth="1"/>
    <col min="8" max="8" width="17.7109375" customWidth="1"/>
    <col min="9" max="9" width="22.28515625" customWidth="1"/>
    <col min="10" max="10" width="28.5703125" bestFit="1" customWidth="1"/>
    <col min="11" max="11" width="23" bestFit="1" customWidth="1"/>
    <col min="12" max="12" width="13.42578125" customWidth="1"/>
    <col min="13" max="13" width="13.7109375" customWidth="1"/>
    <col min="14" max="14" width="15" bestFit="1" customWidth="1"/>
    <col min="15" max="15" width="25" bestFit="1" customWidth="1"/>
    <col min="16" max="16" width="25.7109375" bestFit="1" customWidth="1"/>
    <col min="17" max="17" width="15.7109375" customWidth="1"/>
    <col min="18" max="18" width="14.42578125" customWidth="1"/>
    <col min="19" max="19" width="23.42578125" bestFit="1" customWidth="1"/>
    <col min="20" max="20" width="22" bestFit="1" customWidth="1"/>
    <col min="21" max="21" width="32.28515625" bestFit="1" customWidth="1"/>
    <col min="22" max="22" width="19.28515625" bestFit="1" customWidth="1"/>
  </cols>
  <sheetData>
    <row r="1" spans="1:22" ht="45">
      <c r="A1" s="63" t="s">
        <v>29</v>
      </c>
      <c r="B1" s="63" t="s">
        <v>40</v>
      </c>
      <c r="C1" s="252" t="s">
        <v>82</v>
      </c>
      <c r="D1" s="253" t="s">
        <v>95</v>
      </c>
      <c r="E1" s="253" t="s">
        <v>3623</v>
      </c>
      <c r="F1" s="253" t="s">
        <v>3624</v>
      </c>
      <c r="G1" s="253" t="s">
        <v>3625</v>
      </c>
      <c r="H1" s="253" t="s">
        <v>3626</v>
      </c>
      <c r="I1" s="254" t="s">
        <v>97</v>
      </c>
      <c r="J1" s="253" t="s">
        <v>98</v>
      </c>
      <c r="K1" s="253" t="s">
        <v>99</v>
      </c>
      <c r="L1" s="253" t="s">
        <v>3627</v>
      </c>
      <c r="M1" s="253" t="s">
        <v>3628</v>
      </c>
      <c r="N1" s="255" t="s">
        <v>3590</v>
      </c>
      <c r="O1" s="255" t="s">
        <v>101</v>
      </c>
      <c r="P1" s="255" t="s">
        <v>102</v>
      </c>
      <c r="Q1" s="253" t="s">
        <v>3629</v>
      </c>
      <c r="R1" s="256" t="s">
        <v>104</v>
      </c>
      <c r="S1" s="253" t="s">
        <v>96</v>
      </c>
      <c r="T1" s="253" t="s">
        <v>100</v>
      </c>
      <c r="U1" s="253" t="s">
        <v>103</v>
      </c>
      <c r="V1" s="253" t="s">
        <v>3630</v>
      </c>
    </row>
    <row r="2" spans="1:22" ht="203.65" customHeight="1">
      <c r="A2" s="63">
        <v>22</v>
      </c>
      <c r="B2" s="63" t="s">
        <v>4</v>
      </c>
      <c r="C2" s="252" t="s">
        <v>3737</v>
      </c>
      <c r="D2" s="257" t="s">
        <v>3701</v>
      </c>
      <c r="E2" s="257" t="s">
        <v>3819</v>
      </c>
      <c r="F2" s="257" t="s">
        <v>242</v>
      </c>
      <c r="G2" s="257" t="s">
        <v>3634</v>
      </c>
      <c r="H2" s="257" t="s">
        <v>3819</v>
      </c>
      <c r="I2" s="258" t="s">
        <v>3820</v>
      </c>
      <c r="J2" s="257" t="s">
        <v>3821</v>
      </c>
      <c r="K2" s="257" t="s">
        <v>3737</v>
      </c>
      <c r="L2" s="257" t="s">
        <v>3822</v>
      </c>
      <c r="M2" s="259" t="s">
        <v>3823</v>
      </c>
      <c r="N2" s="260">
        <v>14532088.029999999</v>
      </c>
      <c r="O2" s="260" t="s">
        <v>3824</v>
      </c>
      <c r="P2" s="260" t="s">
        <v>3824</v>
      </c>
      <c r="Q2" s="257" t="s">
        <v>3825</v>
      </c>
      <c r="R2" s="261" t="s">
        <v>33</v>
      </c>
      <c r="S2" s="262" t="s">
        <v>3826</v>
      </c>
      <c r="T2" s="267">
        <v>181139.28053914211</v>
      </c>
      <c r="U2" s="257" t="s">
        <v>3827</v>
      </c>
      <c r="V2" s="257" t="s">
        <v>32</v>
      </c>
    </row>
    <row r="3" spans="1:22" ht="194.1" customHeight="1">
      <c r="A3" s="63">
        <v>23</v>
      </c>
      <c r="B3" s="63" t="s">
        <v>4</v>
      </c>
      <c r="C3" s="252" t="s">
        <v>3737</v>
      </c>
      <c r="D3" s="257" t="s">
        <v>3828</v>
      </c>
      <c r="E3" s="257" t="s">
        <v>3829</v>
      </c>
      <c r="F3" s="257" t="s">
        <v>242</v>
      </c>
      <c r="G3" s="257" t="s">
        <v>3718</v>
      </c>
      <c r="H3" s="257" t="s">
        <v>3830</v>
      </c>
      <c r="I3" s="258" t="s">
        <v>3831</v>
      </c>
      <c r="J3" s="257" t="s">
        <v>3832</v>
      </c>
      <c r="K3" s="257" t="s">
        <v>3737</v>
      </c>
      <c r="L3" s="257" t="s">
        <v>3833</v>
      </c>
      <c r="M3" s="259" t="s">
        <v>3834</v>
      </c>
      <c r="N3" s="260" t="s">
        <v>3835</v>
      </c>
      <c r="O3" s="260" t="s">
        <v>3836</v>
      </c>
      <c r="P3" s="260" t="s">
        <v>3837</v>
      </c>
      <c r="Q3" s="257" t="s">
        <v>3838</v>
      </c>
      <c r="R3" s="261" t="s">
        <v>33</v>
      </c>
      <c r="S3" s="262" t="s">
        <v>3826</v>
      </c>
      <c r="T3" s="267">
        <v>334244.76825892588</v>
      </c>
      <c r="U3" s="257" t="s">
        <v>3839</v>
      </c>
      <c r="V3" s="257" t="s">
        <v>32</v>
      </c>
    </row>
    <row r="4" spans="1:22" ht="171.6" customHeight="1">
      <c r="A4" s="63">
        <v>24</v>
      </c>
      <c r="B4" s="63" t="s">
        <v>4</v>
      </c>
      <c r="C4" s="252" t="s">
        <v>3737</v>
      </c>
      <c r="D4" s="257" t="s">
        <v>3692</v>
      </c>
      <c r="E4" s="257" t="s">
        <v>3840</v>
      </c>
      <c r="F4" s="257" t="s">
        <v>515</v>
      </c>
      <c r="G4" s="257" t="s">
        <v>3655</v>
      </c>
      <c r="H4" s="257" t="s">
        <v>3841</v>
      </c>
      <c r="I4" s="258" t="s">
        <v>3842</v>
      </c>
      <c r="J4" s="257" t="s">
        <v>3843</v>
      </c>
      <c r="K4" s="257" t="s">
        <v>3737</v>
      </c>
      <c r="L4" s="257" t="s">
        <v>3844</v>
      </c>
      <c r="M4" s="259" t="s">
        <v>3845</v>
      </c>
      <c r="N4" s="260">
        <v>1198624</v>
      </c>
      <c r="O4" s="260">
        <v>203780.03</v>
      </c>
      <c r="P4" s="260" t="s">
        <v>3846</v>
      </c>
      <c r="Q4" s="257" t="s">
        <v>3847</v>
      </c>
      <c r="R4" s="261" t="s">
        <v>33</v>
      </c>
      <c r="S4" s="262" t="s">
        <v>3642</v>
      </c>
      <c r="T4" s="267">
        <v>259850.23064323663</v>
      </c>
      <c r="U4" s="257"/>
      <c r="V4" s="257" t="s">
        <v>32</v>
      </c>
    </row>
    <row r="5" spans="1:22" ht="185.65" customHeight="1">
      <c r="A5" s="63">
        <v>25</v>
      </c>
      <c r="B5" s="63" t="s">
        <v>4</v>
      </c>
      <c r="C5" s="252" t="s">
        <v>3737</v>
      </c>
      <c r="D5" s="257" t="s">
        <v>3848</v>
      </c>
      <c r="E5" s="257" t="s">
        <v>3849</v>
      </c>
      <c r="F5" s="257" t="s">
        <v>670</v>
      </c>
      <c r="G5" s="257" t="s">
        <v>3634</v>
      </c>
      <c r="H5" s="257" t="s">
        <v>3850</v>
      </c>
      <c r="I5" s="258" t="s">
        <v>3851</v>
      </c>
      <c r="J5" s="257" t="s">
        <v>3852</v>
      </c>
      <c r="K5" s="257" t="s">
        <v>3737</v>
      </c>
      <c r="L5" s="257" t="s">
        <v>3853</v>
      </c>
      <c r="M5" s="259" t="s">
        <v>3854</v>
      </c>
      <c r="N5" s="260">
        <v>5000</v>
      </c>
      <c r="O5" s="260" t="s">
        <v>3855</v>
      </c>
      <c r="P5" s="260" t="s">
        <v>3856</v>
      </c>
      <c r="Q5" s="257" t="s">
        <v>3857</v>
      </c>
      <c r="R5" s="261" t="s">
        <v>33</v>
      </c>
      <c r="S5" s="262" t="s">
        <v>3826</v>
      </c>
      <c r="T5" s="267">
        <v>50034.265630774287</v>
      </c>
      <c r="U5" s="257" t="s">
        <v>3858</v>
      </c>
      <c r="V5" s="257" t="s">
        <v>32</v>
      </c>
    </row>
    <row r="6" spans="1:22" ht="170.1" customHeight="1">
      <c r="A6" s="63">
        <v>26</v>
      </c>
      <c r="B6" s="63" t="s">
        <v>4</v>
      </c>
      <c r="C6" s="252" t="s">
        <v>3737</v>
      </c>
      <c r="D6" s="257" t="s">
        <v>3692</v>
      </c>
      <c r="E6" s="257" t="s">
        <v>3859</v>
      </c>
      <c r="F6" s="257" t="s">
        <v>242</v>
      </c>
      <c r="G6" s="257" t="s">
        <v>3634</v>
      </c>
      <c r="H6" s="257" t="s">
        <v>3859</v>
      </c>
      <c r="I6" s="258" t="s">
        <v>3860</v>
      </c>
      <c r="J6" s="257" t="s">
        <v>3861</v>
      </c>
      <c r="K6" s="257" t="s">
        <v>3737</v>
      </c>
      <c r="L6" s="257" t="s">
        <v>3862</v>
      </c>
      <c r="M6" s="259" t="s">
        <v>3863</v>
      </c>
      <c r="N6" s="260">
        <v>348629.32</v>
      </c>
      <c r="O6" s="260"/>
      <c r="P6" s="260"/>
      <c r="Q6" s="257" t="s">
        <v>3864</v>
      </c>
      <c r="R6" s="261" t="s">
        <v>33</v>
      </c>
      <c r="S6" s="262" t="s">
        <v>3642</v>
      </c>
      <c r="T6" s="267">
        <v>0</v>
      </c>
      <c r="U6" s="257" t="s">
        <v>3865</v>
      </c>
      <c r="V6" s="257" t="s">
        <v>3809</v>
      </c>
    </row>
    <row r="7" spans="1:22" ht="164.1" customHeight="1">
      <c r="A7" s="63">
        <v>27</v>
      </c>
      <c r="B7" s="63" t="s">
        <v>4</v>
      </c>
      <c r="C7" s="252" t="s">
        <v>3737</v>
      </c>
      <c r="D7" s="257" t="s">
        <v>3866</v>
      </c>
      <c r="E7" s="257" t="s">
        <v>3859</v>
      </c>
      <c r="F7" s="257" t="s">
        <v>242</v>
      </c>
      <c r="G7" s="257" t="s">
        <v>3634</v>
      </c>
      <c r="H7" s="257" t="s">
        <v>3859</v>
      </c>
      <c r="I7" s="257" t="s">
        <v>3867</v>
      </c>
      <c r="J7" s="257" t="s">
        <v>3861</v>
      </c>
      <c r="K7" s="257" t="s">
        <v>3737</v>
      </c>
      <c r="L7" s="257" t="s">
        <v>3868</v>
      </c>
      <c r="M7" s="259" t="s">
        <v>3869</v>
      </c>
      <c r="N7" s="260" t="s">
        <v>3660</v>
      </c>
      <c r="O7" s="260">
        <v>624817.77</v>
      </c>
      <c r="P7" s="260" t="s">
        <v>3870</v>
      </c>
      <c r="Q7" s="257" t="s">
        <v>3871</v>
      </c>
      <c r="R7" s="261" t="s">
        <v>33</v>
      </c>
      <c r="S7" s="262" t="s">
        <v>3642</v>
      </c>
      <c r="T7" s="267">
        <v>813170.55035963561</v>
      </c>
      <c r="U7" s="257" t="s">
        <v>3865</v>
      </c>
      <c r="V7" s="257" t="s">
        <v>32</v>
      </c>
    </row>
    <row r="8" spans="1:22" ht="173.1" customHeight="1">
      <c r="A8" s="63">
        <v>28</v>
      </c>
      <c r="B8" s="63" t="s">
        <v>4</v>
      </c>
      <c r="C8" s="252" t="s">
        <v>3737</v>
      </c>
      <c r="D8" s="257" t="s">
        <v>3872</v>
      </c>
      <c r="E8" s="257" t="s">
        <v>3873</v>
      </c>
      <c r="F8" s="257" t="s">
        <v>242</v>
      </c>
      <c r="G8" s="257" t="s">
        <v>3634</v>
      </c>
      <c r="H8" s="257" t="s">
        <v>3873</v>
      </c>
      <c r="I8" s="258" t="s">
        <v>3874</v>
      </c>
      <c r="J8" s="257" t="s">
        <v>3737</v>
      </c>
      <c r="K8" s="257" t="s">
        <v>3875</v>
      </c>
      <c r="L8" s="257" t="s">
        <v>3876</v>
      </c>
      <c r="M8" s="259" t="s">
        <v>3877</v>
      </c>
      <c r="N8" s="260">
        <v>200000</v>
      </c>
      <c r="O8" s="260" t="s">
        <v>3878</v>
      </c>
      <c r="P8" s="260" t="s">
        <v>3837</v>
      </c>
      <c r="Q8" s="257" t="s">
        <v>3879</v>
      </c>
      <c r="R8" s="261" t="s">
        <v>33</v>
      </c>
      <c r="S8" s="262" t="s">
        <v>3642</v>
      </c>
      <c r="T8" s="267">
        <v>0</v>
      </c>
      <c r="U8" s="257" t="s">
        <v>3784</v>
      </c>
      <c r="V8" s="257" t="s">
        <v>3809</v>
      </c>
    </row>
    <row r="9" spans="1:22" ht="209.65" customHeight="1">
      <c r="A9" s="63">
        <v>29</v>
      </c>
      <c r="B9" s="63" t="s">
        <v>4</v>
      </c>
      <c r="C9" s="252" t="s">
        <v>3737</v>
      </c>
      <c r="D9" s="257" t="s">
        <v>3632</v>
      </c>
      <c r="E9" s="257" t="s">
        <v>3880</v>
      </c>
      <c r="F9" s="257" t="s">
        <v>3881</v>
      </c>
      <c r="G9" s="257" t="s">
        <v>3655</v>
      </c>
      <c r="H9" s="257" t="s">
        <v>3880</v>
      </c>
      <c r="I9" s="265" t="s">
        <v>3882</v>
      </c>
      <c r="J9" s="257" t="s">
        <v>3883</v>
      </c>
      <c r="K9" s="257" t="s">
        <v>3737</v>
      </c>
      <c r="L9" s="257" t="s">
        <v>3884</v>
      </c>
      <c r="M9" s="259" t="s">
        <v>3885</v>
      </c>
      <c r="N9" s="266">
        <v>1000</v>
      </c>
      <c r="O9" s="266" t="s">
        <v>3886</v>
      </c>
      <c r="P9" s="266"/>
      <c r="Q9" s="257" t="s">
        <v>3887</v>
      </c>
      <c r="R9" s="261" t="s">
        <v>33</v>
      </c>
      <c r="S9" s="262" t="s">
        <v>3642</v>
      </c>
      <c r="T9" s="267" t="s">
        <v>3888</v>
      </c>
      <c r="U9" s="257" t="s">
        <v>3889</v>
      </c>
      <c r="V9" s="257" t="s">
        <v>3644</v>
      </c>
    </row>
    <row r="10" spans="1:22" ht="169.5" customHeight="1">
      <c r="A10" s="63">
        <v>30</v>
      </c>
      <c r="B10" s="63" t="s">
        <v>4</v>
      </c>
      <c r="C10" s="252" t="s">
        <v>3737</v>
      </c>
      <c r="D10" s="257" t="s">
        <v>3890</v>
      </c>
      <c r="E10" s="257" t="s">
        <v>3755</v>
      </c>
      <c r="F10" s="257" t="s">
        <v>242</v>
      </c>
      <c r="G10" s="257" t="s">
        <v>3634</v>
      </c>
      <c r="H10" s="257" t="s">
        <v>3755</v>
      </c>
      <c r="I10" s="258" t="s">
        <v>3891</v>
      </c>
      <c r="J10" s="257" t="s">
        <v>3892</v>
      </c>
      <c r="K10" s="257" t="s">
        <v>3737</v>
      </c>
      <c r="L10" s="257" t="s">
        <v>3893</v>
      </c>
      <c r="M10" s="259" t="s">
        <v>3894</v>
      </c>
      <c r="N10" s="260">
        <v>1212456.6200000001</v>
      </c>
      <c r="O10" s="260">
        <v>1664221.94</v>
      </c>
      <c r="P10" s="260"/>
      <c r="Q10" s="257" t="s">
        <v>3895</v>
      </c>
      <c r="R10" s="261" t="s">
        <v>33</v>
      </c>
      <c r="S10" s="262" t="s">
        <v>3642</v>
      </c>
      <c r="T10" s="267">
        <v>0</v>
      </c>
      <c r="U10" s="257" t="s">
        <v>3896</v>
      </c>
      <c r="V10" s="257" t="s">
        <v>32</v>
      </c>
    </row>
    <row r="11" spans="1:22" ht="215.1" customHeight="1">
      <c r="A11" s="63">
        <v>31</v>
      </c>
      <c r="B11" s="63" t="s">
        <v>4</v>
      </c>
      <c r="C11" s="252" t="s">
        <v>3737</v>
      </c>
      <c r="D11" s="257" t="s">
        <v>3692</v>
      </c>
      <c r="E11" s="257" t="s">
        <v>3897</v>
      </c>
      <c r="F11" s="257" t="s">
        <v>242</v>
      </c>
      <c r="G11" s="257" t="s">
        <v>3634</v>
      </c>
      <c r="H11" s="257" t="s">
        <v>3898</v>
      </c>
      <c r="I11" s="258" t="s">
        <v>3899</v>
      </c>
      <c r="J11" s="257" t="s">
        <v>3892</v>
      </c>
      <c r="K11" s="257" t="s">
        <v>3737</v>
      </c>
      <c r="L11" s="257" t="s">
        <v>3900</v>
      </c>
      <c r="M11" s="259" t="s">
        <v>3901</v>
      </c>
      <c r="N11" s="260">
        <v>3851767.1</v>
      </c>
      <c r="O11" s="260" t="s">
        <v>3782</v>
      </c>
      <c r="P11" s="260" t="s">
        <v>3902</v>
      </c>
      <c r="Q11" s="257" t="s">
        <v>3903</v>
      </c>
      <c r="R11" s="261" t="s">
        <v>33</v>
      </c>
      <c r="S11" s="262" t="s">
        <v>3642</v>
      </c>
      <c r="T11" s="267"/>
      <c r="U11" s="257" t="s">
        <v>3896</v>
      </c>
      <c r="V11" s="257" t="s">
        <v>3644</v>
      </c>
    </row>
    <row r="12" spans="1:22" ht="181.5" customHeight="1">
      <c r="A12" s="63">
        <v>32</v>
      </c>
      <c r="B12" s="63" t="s">
        <v>4</v>
      </c>
      <c r="C12" s="252" t="s">
        <v>3737</v>
      </c>
      <c r="D12" s="257" t="s">
        <v>3904</v>
      </c>
      <c r="E12" s="257" t="s">
        <v>3662</v>
      </c>
      <c r="F12" s="257" t="s">
        <v>242</v>
      </c>
      <c r="G12" s="257" t="s">
        <v>3634</v>
      </c>
      <c r="H12" s="257" t="s">
        <v>3662</v>
      </c>
      <c r="I12" s="258" t="s">
        <v>3905</v>
      </c>
      <c r="J12" s="257" t="s">
        <v>3906</v>
      </c>
      <c r="K12" s="257" t="s">
        <v>3737</v>
      </c>
      <c r="L12" s="257" t="s">
        <v>3907</v>
      </c>
      <c r="M12" s="259" t="s">
        <v>3908</v>
      </c>
      <c r="N12" s="260">
        <v>3939111.4</v>
      </c>
      <c r="O12" s="260" t="s">
        <v>3782</v>
      </c>
      <c r="P12" s="260"/>
      <c r="Q12" s="257" t="s">
        <v>3909</v>
      </c>
      <c r="R12" s="261" t="s">
        <v>33</v>
      </c>
      <c r="S12" s="262" t="s">
        <v>3642</v>
      </c>
      <c r="T12" s="267">
        <v>2024660.0454805668</v>
      </c>
      <c r="U12" s="257" t="s">
        <v>3801</v>
      </c>
      <c r="V12" s="257" t="s">
        <v>3644</v>
      </c>
    </row>
    <row r="13" spans="1:22">
      <c r="T13" s="226">
        <f>SUM(T2:T12)</f>
        <v>3663099.1409122813</v>
      </c>
    </row>
  </sheetData>
  <hyperlinks>
    <hyperlink ref="I2" r:id="rId1" display="https://processo.stj.jus.br/processo/pesquisa/?termo=1914306&amp;aplicacao=processos.ea&amp;tipoPesquisa=tipoPesquisaGenerica&amp;chkordem=DESC&amp;chkMorto=MORTO" xr:uid="{00000000-0004-0000-1D00-000000000000}"/>
    <hyperlink ref="I3" r:id="rId2" display="0345266-75.2013.8.19.0001 (RESP nº 1.768320/RJ)_x000a_" xr:uid="{00000000-0004-0000-1D00-000001000000}"/>
    <hyperlink ref="I4" r:id="rId3" display="https://ww2.stj.jus.br/processo/pesquisa/?tipoPesquisa=tipoPesquisaNumeroRegistro&amp;termo=201803163370&amp;totalRegistrosPorPagina=40&amp;aplicacao=processos" xr:uid="{00000000-0004-0000-1D00-000002000000}"/>
    <hyperlink ref="I5" r:id="rId4" xr:uid="{00000000-0004-0000-1D00-000003000000}"/>
    <hyperlink ref="I6" r:id="rId5" xr:uid="{00000000-0004-0000-1D00-000004000000}"/>
    <hyperlink ref="I8" r:id="rId6" display="http://www4.tjrj.jus.br/ejud/ConsultaProcesso.aspx?N=2020.245.09500&amp;USER=" xr:uid="{00000000-0004-0000-1D00-000005000000}"/>
    <hyperlink ref="I9" r:id="rId7" xr:uid="{00000000-0004-0000-1D00-000006000000}"/>
    <hyperlink ref="I10" r:id="rId8" xr:uid="{00000000-0004-0000-1D00-000007000000}"/>
    <hyperlink ref="I11" r:id="rId9" xr:uid="{00000000-0004-0000-1D00-000008000000}"/>
    <hyperlink ref="I12" r:id="rId10" xr:uid="{00000000-0004-0000-1D00-000009000000}"/>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30</vt:i4>
      </vt:variant>
      <vt:variant>
        <vt:lpstr>Intervalos Nomeados</vt:lpstr>
      </vt:variant>
      <vt:variant>
        <vt:i4>4</vt:i4>
      </vt:variant>
    </vt:vector>
  </HeadingPairs>
  <TitlesOfParts>
    <vt:vector size="34" baseType="lpstr">
      <vt:lpstr>Resumo (19.01.2024)</vt:lpstr>
      <vt:lpstr>Resumo (set.23)</vt:lpstr>
      <vt:lpstr>Consolidado Credores</vt:lpstr>
      <vt:lpstr>Consolidado Contingências Trab</vt:lpstr>
      <vt:lpstr>Consolidado Contingências Cível</vt:lpstr>
      <vt:lpstr>Dúvidas</vt:lpstr>
      <vt:lpstr>Dinâmica</vt:lpstr>
      <vt:lpstr>Individual =&gt;</vt:lpstr>
      <vt:lpstr>Partes_Relacionadas</vt:lpstr>
      <vt:lpstr>Fornecedores</vt:lpstr>
      <vt:lpstr>Empréstimos</vt:lpstr>
      <vt:lpstr>Fianças</vt:lpstr>
      <vt:lpstr>Debêntures</vt:lpstr>
      <vt:lpstr>Contingências Trab Set.23 =&gt;</vt:lpstr>
      <vt:lpstr>OSX_BRASIL_POSSÍVEIS</vt:lpstr>
      <vt:lpstr>OSX_BRASIL_PROVÁVEIS</vt:lpstr>
      <vt:lpstr>OSX_AÇU_POSSÍVEIS</vt:lpstr>
      <vt:lpstr>OSX_AÇU_PROVÁVEIS</vt:lpstr>
      <vt:lpstr>OSSO_PROVÁVEIS</vt:lpstr>
      <vt:lpstr>Contingências Trab Dez.23 =&gt;</vt:lpstr>
      <vt:lpstr>OSX_BRASIL_POSS_DEZ</vt:lpstr>
      <vt:lpstr>OSX_BRASIL_PROV_DEZ</vt:lpstr>
      <vt:lpstr>OSX_AÇU_POSS_DEZ</vt:lpstr>
      <vt:lpstr>OSX_AÇU_PROV_DEZ</vt:lpstr>
      <vt:lpstr>OSSO_PROV_DEZ</vt:lpstr>
      <vt:lpstr>Contingências Cíveis Dez.23 =&gt;</vt:lpstr>
      <vt:lpstr>OSX_BRA_POSS_CÍVEL_DEZ</vt:lpstr>
      <vt:lpstr>OSX_BRA_PROV_CÍVEL_DEZ</vt:lpstr>
      <vt:lpstr>OSX_AÇU_POSS_CÍVEL_DEZ</vt:lpstr>
      <vt:lpstr>OSX_AÇU_PROV_CÍVEL_DEZ</vt:lpstr>
      <vt:lpstr>'Consolidado Contingências Trab'!Area_de_impressao</vt:lpstr>
      <vt:lpstr>'Consolidado Credores'!Area_de_impressao</vt:lpstr>
      <vt:lpstr>'Consolidado Contingências Trab'!Titulos_de_impressao</vt:lpstr>
      <vt:lpstr>'Consolidado Credores'!Titulos_de_impressao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Erika Barbosa</dc:creator>
  <cp:keywords/>
  <dc:description/>
  <cp:lastModifiedBy>Comercial</cp:lastModifiedBy>
  <cp:revision/>
  <dcterms:created xsi:type="dcterms:W3CDTF">2023-12-18T19:44:00Z</dcterms:created>
  <dcterms:modified xsi:type="dcterms:W3CDTF">2024-02-27T20:26:10Z</dcterms:modified>
  <cp:category/>
  <cp:contentStatus/>
</cp:coreProperties>
</file>